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AAH_Research\website\forms and templates\"/>
    </mc:Choice>
  </mc:AlternateContent>
  <bookViews>
    <workbookView xWindow="120" yWindow="105" windowWidth="15480" windowHeight="11580" tabRatio="747" firstSheet="2" activeTab="2"/>
  </bookViews>
  <sheets>
    <sheet name="FY 2017-2018 BUDCAT FORM" sheetId="6" state="hidden" r:id="rId1"/>
    <sheet name="FY 2017-2018 Worksheet" sheetId="5" state="hidden" r:id="rId2"/>
    <sheet name="Proposal Info" sheetId="7" r:id="rId3"/>
  </sheets>
  <externalReferences>
    <externalReference r:id="rId4"/>
  </externalReferences>
  <definedNames>
    <definedName name="GADLIST">#REF!</definedName>
    <definedName name="GADyears">'FY 2017-2018 Worksheet'!$A$96:$A$102</definedName>
    <definedName name="_xlnm.Print_Area" localSheetId="0">'FY 2017-2018 BUDCAT FORM'!$A$1:$M$26</definedName>
    <definedName name="_xlnm.Print_Area" localSheetId="1">'FY 2017-2018 Worksheet'!$A$1:$J$55</definedName>
  </definedNames>
  <calcPr calcId="162913"/>
</workbook>
</file>

<file path=xl/calcChain.xml><?xml version="1.0" encoding="utf-8"?>
<calcChain xmlns="http://schemas.openxmlformats.org/spreadsheetml/2006/main">
  <c r="I29" i="5" l="1"/>
  <c r="H29" i="5"/>
  <c r="G29" i="5"/>
  <c r="F29" i="5"/>
  <c r="E6" i="5" l="1"/>
  <c r="H5" i="6"/>
  <c r="F6" i="5"/>
  <c r="G6" i="5" s="1"/>
  <c r="G5" i="5"/>
  <c r="H5" i="5"/>
  <c r="H14" i="5" s="1"/>
  <c r="F7" i="5"/>
  <c r="F9" i="5"/>
  <c r="F10" i="5"/>
  <c r="G10" i="5" s="1"/>
  <c r="H10" i="5" s="1"/>
  <c r="I10" i="5" s="1"/>
  <c r="F11" i="5"/>
  <c r="F12" i="5"/>
  <c r="G12" i="5" s="1"/>
  <c r="H12" i="5" s="1"/>
  <c r="F13" i="5"/>
  <c r="F22" i="5"/>
  <c r="G21" i="5"/>
  <c r="F23" i="5"/>
  <c r="I3" i="6" s="1"/>
  <c r="G23" i="5"/>
  <c r="J3" i="6" s="1"/>
  <c r="F24" i="5"/>
  <c r="F25" i="5"/>
  <c r="F27" i="5"/>
  <c r="G27" i="5"/>
  <c r="D17" i="7"/>
  <c r="C16" i="7"/>
  <c r="B16" i="7"/>
  <c r="A16" i="7"/>
  <c r="C15" i="7"/>
  <c r="B15" i="7"/>
  <c r="A15" i="7"/>
  <c r="C14" i="7"/>
  <c r="B14" i="7"/>
  <c r="A14" i="7"/>
  <c r="C13" i="7"/>
  <c r="B13" i="7"/>
  <c r="A13" i="7"/>
  <c r="C12" i="7"/>
  <c r="B12" i="7"/>
  <c r="A12" i="7"/>
  <c r="E7" i="5"/>
  <c r="E9" i="5"/>
  <c r="E8" i="5"/>
  <c r="F8" i="5"/>
  <c r="G8" i="5" s="1"/>
  <c r="H8" i="6"/>
  <c r="I84" i="5"/>
  <c r="H84" i="5"/>
  <c r="G84" i="5"/>
  <c r="F84" i="5"/>
  <c r="E84" i="5"/>
  <c r="I83" i="5"/>
  <c r="H83" i="5"/>
  <c r="G83" i="5"/>
  <c r="F83" i="5"/>
  <c r="E83" i="5"/>
  <c r="I82" i="5"/>
  <c r="H82" i="5"/>
  <c r="G82" i="5"/>
  <c r="F82" i="5"/>
  <c r="E82" i="5"/>
  <c r="I81" i="5"/>
  <c r="H81" i="5"/>
  <c r="G81" i="5"/>
  <c r="F81" i="5"/>
  <c r="E81" i="5"/>
  <c r="J54" i="5"/>
  <c r="D53" i="5"/>
  <c r="B53" i="5"/>
  <c r="J50" i="5"/>
  <c r="J49" i="5"/>
  <c r="J48" i="5"/>
  <c r="J47" i="5"/>
  <c r="F46" i="5"/>
  <c r="J45" i="5"/>
  <c r="F42" i="5"/>
  <c r="J41" i="5"/>
  <c r="J40" i="5"/>
  <c r="J39" i="5"/>
  <c r="J38" i="5"/>
  <c r="J37" i="5"/>
  <c r="J36" i="5"/>
  <c r="F35" i="5"/>
  <c r="J34" i="5"/>
  <c r="J33" i="5"/>
  <c r="J32" i="5"/>
  <c r="F31" i="5"/>
  <c r="E51" i="5"/>
  <c r="F21" i="5"/>
  <c r="E20" i="5"/>
  <c r="F20" i="5"/>
  <c r="E19" i="5"/>
  <c r="H6" i="6" s="1"/>
  <c r="F18" i="5"/>
  <c r="E17" i="5"/>
  <c r="F17" i="5"/>
  <c r="E16" i="5"/>
  <c r="F16" i="5"/>
  <c r="E15" i="5"/>
  <c r="H4" i="6" s="1"/>
  <c r="F14" i="5"/>
  <c r="D13" i="5"/>
  <c r="E13" i="5"/>
  <c r="D12" i="5"/>
  <c r="E12" i="5"/>
  <c r="D11" i="5"/>
  <c r="E11" i="5"/>
  <c r="D10" i="5"/>
  <c r="E10" i="5"/>
  <c r="G3" i="5"/>
  <c r="E3" i="5"/>
  <c r="H3" i="6"/>
  <c r="H9" i="6"/>
  <c r="H10" i="6"/>
  <c r="M10" i="6" s="1"/>
  <c r="H11" i="6"/>
  <c r="M11" i="6" s="1"/>
  <c r="H12" i="6"/>
  <c r="H13" i="6"/>
  <c r="M13" i="6" s="1"/>
  <c r="H14" i="6"/>
  <c r="M14" i="6" s="1"/>
  <c r="I9" i="6"/>
  <c r="I10" i="6"/>
  <c r="I11" i="6"/>
  <c r="I12" i="6"/>
  <c r="M12" i="6" s="1"/>
  <c r="I13" i="6"/>
  <c r="I14" i="6"/>
  <c r="J9" i="6"/>
  <c r="J10" i="6"/>
  <c r="J11" i="6"/>
  <c r="J12" i="6"/>
  <c r="J13" i="6"/>
  <c r="J14" i="6"/>
  <c r="K9" i="6"/>
  <c r="K10" i="6"/>
  <c r="K11" i="6"/>
  <c r="K12" i="6"/>
  <c r="K13" i="6"/>
  <c r="K14" i="6"/>
  <c r="L9" i="6"/>
  <c r="L10" i="6"/>
  <c r="L11" i="6"/>
  <c r="L12" i="6"/>
  <c r="L13" i="6"/>
  <c r="L14" i="6"/>
  <c r="M9" i="6"/>
  <c r="F15" i="5"/>
  <c r="F19" i="5"/>
  <c r="G9" i="5"/>
  <c r="H9" i="5" s="1"/>
  <c r="I9" i="5" s="1"/>
  <c r="I5" i="5"/>
  <c r="I18" i="5" s="1"/>
  <c r="H21" i="5"/>
  <c r="I21" i="5"/>
  <c r="I14" i="5"/>
  <c r="E28" i="5" l="1"/>
  <c r="E29" i="5"/>
  <c r="H7" i="6" s="1"/>
  <c r="H15" i="6" s="1"/>
  <c r="H2" i="6" s="1"/>
  <c r="G25" i="5"/>
  <c r="H25" i="5" s="1"/>
  <c r="I25" i="5" s="1"/>
  <c r="I44" i="5" s="1"/>
  <c r="L8" i="6" s="1"/>
  <c r="G11" i="5"/>
  <c r="H11" i="5" s="1"/>
  <c r="I11" i="5" s="1"/>
  <c r="J11" i="5" s="1"/>
  <c r="F44" i="5"/>
  <c r="H8" i="5"/>
  <c r="I8" i="5" s="1"/>
  <c r="J8" i="5" s="1"/>
  <c r="H27" i="5"/>
  <c r="I27" i="5" s="1"/>
  <c r="G7" i="5"/>
  <c r="H7" i="5" s="1"/>
  <c r="I7" i="5" s="1"/>
  <c r="G18" i="5"/>
  <c r="G20" i="5" s="1"/>
  <c r="J13" i="5"/>
  <c r="H6" i="5"/>
  <c r="I6" i="5" s="1"/>
  <c r="G14" i="5"/>
  <c r="G16" i="5" s="1"/>
  <c r="H16" i="5" s="1"/>
  <c r="I16" i="5" s="1"/>
  <c r="G13" i="5"/>
  <c r="H13" i="5" s="1"/>
  <c r="I13" i="5" s="1"/>
  <c r="G17" i="5"/>
  <c r="H17" i="5" s="1"/>
  <c r="I17" i="5" s="1"/>
  <c r="H23" i="5"/>
  <c r="G26" i="5"/>
  <c r="H26" i="5" s="1"/>
  <c r="G24" i="5"/>
  <c r="J5" i="6" s="1"/>
  <c r="G22" i="5"/>
  <c r="H22" i="5" s="1"/>
  <c r="I7" i="6"/>
  <c r="I12" i="5"/>
  <c r="J12" i="5" s="1"/>
  <c r="J27" i="5"/>
  <c r="J9" i="5"/>
  <c r="H18" i="5"/>
  <c r="H20" i="5" s="1"/>
  <c r="I20" i="5" s="1"/>
  <c r="I5" i="6"/>
  <c r="J10" i="5"/>
  <c r="I6" i="6"/>
  <c r="I4" i="6"/>
  <c r="F28" i="5"/>
  <c r="G44" i="5" l="1"/>
  <c r="H24" i="5"/>
  <c r="E30" i="5"/>
  <c r="E52" i="5" s="1"/>
  <c r="E53" i="5" s="1"/>
  <c r="E55" i="5" s="1"/>
  <c r="J20" i="5"/>
  <c r="G19" i="5"/>
  <c r="J6" i="6" s="1"/>
  <c r="I8" i="6"/>
  <c r="I15" i="6" s="1"/>
  <c r="F51" i="5"/>
  <c r="J8" i="6"/>
  <c r="G51" i="5"/>
  <c r="J16" i="5"/>
  <c r="J17" i="5"/>
  <c r="I51" i="5"/>
  <c r="I26" i="5"/>
  <c r="J26" i="5" s="1"/>
  <c r="G15" i="5"/>
  <c r="J4" i="6" s="1"/>
  <c r="H44" i="5"/>
  <c r="J44" i="5" s="1"/>
  <c r="J25" i="5"/>
  <c r="K3" i="6"/>
  <c r="I23" i="5"/>
  <c r="K8" i="6"/>
  <c r="H51" i="5"/>
  <c r="F30" i="5"/>
  <c r="J7" i="5"/>
  <c r="I22" i="5"/>
  <c r="I24" i="5"/>
  <c r="K5" i="6"/>
  <c r="J6" i="5"/>
  <c r="H16" i="6" l="1"/>
  <c r="H17" i="6" s="1"/>
  <c r="H19" i="5"/>
  <c r="K6" i="6" s="1"/>
  <c r="G28" i="5"/>
  <c r="I19" i="5"/>
  <c r="J19" i="5" s="1"/>
  <c r="M8" i="6"/>
  <c r="L3" i="6"/>
  <c r="M3" i="6" s="1"/>
  <c r="J23" i="5"/>
  <c r="H15" i="5"/>
  <c r="J7" i="6"/>
  <c r="J15" i="6" s="1"/>
  <c r="J2" i="6" s="1"/>
  <c r="L5" i="6"/>
  <c r="M5" i="6" s="1"/>
  <c r="J24" i="5"/>
  <c r="F52" i="5"/>
  <c r="I2" i="6"/>
  <c r="J22" i="5"/>
  <c r="J51" i="5"/>
  <c r="L6" i="6" l="1"/>
  <c r="M6" i="6" s="1"/>
  <c r="G30" i="5"/>
  <c r="G52" i="5" s="1"/>
  <c r="G53" i="5" s="1"/>
  <c r="I15" i="5"/>
  <c r="K7" i="6"/>
  <c r="K4" i="6"/>
  <c r="H28" i="5"/>
  <c r="F53" i="5"/>
  <c r="L4" i="6" l="1"/>
  <c r="I28" i="5"/>
  <c r="J15" i="5"/>
  <c r="H30" i="5"/>
  <c r="H52" i="5" s="1"/>
  <c r="H53" i="5" s="1"/>
  <c r="J28" i="5"/>
  <c r="G55" i="5"/>
  <c r="J16" i="6"/>
  <c r="J17" i="6" s="1"/>
  <c r="K15" i="6"/>
  <c r="K2" i="6" s="1"/>
  <c r="M4" i="6"/>
  <c r="I16" i="6"/>
  <c r="F55" i="5"/>
  <c r="I30" i="5" l="1"/>
  <c r="I52" i="5" s="1"/>
  <c r="I53" i="5" s="1"/>
  <c r="K16" i="6"/>
  <c r="K17" i="6" s="1"/>
  <c r="H55" i="5"/>
  <c r="L7" i="6"/>
  <c r="M7" i="6" s="1"/>
  <c r="J29" i="5"/>
  <c r="J52" i="5"/>
  <c r="I17" i="6"/>
  <c r="L15" i="6" l="1"/>
  <c r="L2" i="6" s="1"/>
  <c r="J30" i="5"/>
  <c r="M15" i="6"/>
  <c r="L16" i="6"/>
  <c r="I55" i="5"/>
  <c r="J55" i="5" s="1"/>
  <c r="J53" i="5"/>
  <c r="L17" i="6" l="1"/>
  <c r="M17" i="6" s="1"/>
  <c r="M16" i="6"/>
</calcChain>
</file>

<file path=xl/sharedStrings.xml><?xml version="1.0" encoding="utf-8"?>
<sst xmlns="http://schemas.openxmlformats.org/spreadsheetml/2006/main" count="167" uniqueCount="136">
  <si>
    <t>Exclude from Indirect Base?</t>
  </si>
  <si>
    <t>CU Budget Category</t>
  </si>
  <si>
    <t>Dept. or Year</t>
  </si>
  <si>
    <t>Total Budget</t>
  </si>
  <si>
    <t>Classified Salaries (CLASS)</t>
  </si>
  <si>
    <t>Unclassified Salaries (UCLASS)</t>
  </si>
  <si>
    <t>Graduate Salaries (GRAD)</t>
  </si>
  <si>
    <t>Hourly Employees (WAGES)</t>
  </si>
  <si>
    <t>Fringe Benefits (FRINGE)</t>
  </si>
  <si>
    <t>Travel Expenses (TRAVEL)</t>
  </si>
  <si>
    <t>Other Costs (OTHER)</t>
  </si>
  <si>
    <t>Participant Support Costs (PARTSP)</t>
  </si>
  <si>
    <t>Subcontract Costs (SUBCON)</t>
  </si>
  <si>
    <t>Equipment (EQUIP)</t>
  </si>
  <si>
    <t>Total Direct Costs</t>
  </si>
  <si>
    <t>Indirect Costs (FACADM)</t>
  </si>
  <si>
    <t>Total Project Budget</t>
  </si>
  <si>
    <t>Rate</t>
  </si>
  <si>
    <t>Prepared by:</t>
  </si>
  <si>
    <t>Form to be completed by PI's dept./college grant coordinator</t>
  </si>
  <si>
    <t>Student Aid (STUAID)</t>
  </si>
  <si>
    <t>YEAR 1</t>
  </si>
  <si>
    <t>YEAR 3</t>
  </si>
  <si>
    <t>YEAR 4</t>
  </si>
  <si>
    <t>YEAR 5</t>
  </si>
  <si>
    <t>TOTAL</t>
  </si>
  <si>
    <t xml:space="preserve">Personnel </t>
  </si>
  <si>
    <t>Other Personnel</t>
  </si>
  <si>
    <t>Undergraduates</t>
  </si>
  <si>
    <t>Total Salary and wages</t>
  </si>
  <si>
    <t>Fringe Benefits</t>
  </si>
  <si>
    <t>Total Salary and Wages</t>
  </si>
  <si>
    <t>Equipment</t>
  </si>
  <si>
    <t>Participant Support costs</t>
  </si>
  <si>
    <t>Materials and Supplies</t>
  </si>
  <si>
    <t>Publication Costs</t>
  </si>
  <si>
    <t>Other</t>
  </si>
  <si>
    <t>Total Other Direct Costs</t>
  </si>
  <si>
    <t>Total Direct costs</t>
  </si>
  <si>
    <t>Indirect costs</t>
  </si>
  <si>
    <t>Total Proposed costs</t>
  </si>
  <si>
    <t>9mn</t>
  </si>
  <si>
    <t>12mn</t>
  </si>
  <si>
    <t>stipend</t>
  </si>
  <si>
    <t>travel</t>
  </si>
  <si>
    <t>other</t>
  </si>
  <si>
    <t>Part-time/Temporary</t>
  </si>
  <si>
    <t>Technical Staff, Full-time</t>
  </si>
  <si>
    <t>Travel-Domestic</t>
  </si>
  <si>
    <t>Travel-Foreign</t>
  </si>
  <si>
    <t>mn</t>
  </si>
  <si>
    <t>Annual Salary</t>
  </si>
  <si>
    <t>Sal rate incr</t>
  </si>
  <si>
    <t>Subcontracts</t>
  </si>
  <si>
    <t>Other Direct Costs</t>
  </si>
  <si>
    <t>Direct Labor Costs</t>
  </si>
  <si>
    <t>Manually inputted Indirect costs</t>
  </si>
  <si>
    <t>subcontract 1</t>
  </si>
  <si>
    <t>subcontract 2</t>
  </si>
  <si>
    <t>subcontract 3</t>
  </si>
  <si>
    <t>subcontract 4</t>
  </si>
  <si>
    <t>Indirect cost calculation</t>
  </si>
  <si>
    <t xml:space="preserve">Tuition Remission </t>
  </si>
  <si>
    <t>Student Aid</t>
  </si>
  <si>
    <t xml:space="preserve"> Year 1 or</t>
  </si>
  <si>
    <t xml:space="preserve">         MASGAD</t>
  </si>
  <si>
    <t>YR RATE</t>
  </si>
  <si>
    <t>Fringe Rates</t>
  </si>
  <si>
    <t># of personnel</t>
  </si>
  <si>
    <t>GAD Rates</t>
  </si>
  <si>
    <t>All Grant Positions</t>
  </si>
  <si>
    <t>Sponsor Graduate Assist. Differential (SPNGAD)</t>
  </si>
  <si>
    <t>SPNGAD</t>
  </si>
  <si>
    <t>Employee ID</t>
  </si>
  <si>
    <t>Allocation</t>
  </si>
  <si>
    <t xml:space="preserve">PI Name </t>
  </si>
  <si>
    <t xml:space="preserve">Co-PI Name </t>
  </si>
  <si>
    <t xml:space="preserve"> Principal Investigator/ Co-Investigator(s) [List PI First]    </t>
  </si>
  <si>
    <t xml:space="preserve">Full Name - Last Name First </t>
  </si>
  <si>
    <t xml:space="preserve">CUBS Assigned Dept. No. </t>
  </si>
  <si>
    <t xml:space="preserve">CU User ID </t>
  </si>
  <si>
    <t>% Credit to Project * (Must total 100%)</t>
  </si>
  <si>
    <t>Enter Department No. for Budget</t>
  </si>
  <si>
    <t xml:space="preserve">* Indicate desired credit distribution for each investigator to be applied to firscal year award dollars, project expenditures, and incentive return. </t>
  </si>
  <si>
    <r>
      <rPr>
        <b/>
        <sz val="11"/>
        <color theme="1"/>
        <rFont val="Lucida Sans Unicode"/>
        <family val="2"/>
        <scheme val="minor"/>
      </rPr>
      <t>If Applicable</t>
    </r>
    <r>
      <rPr>
        <sz val="11"/>
        <color theme="1"/>
        <rFont val="Lucida Sans Unicode"/>
        <family val="2"/>
        <scheme val="minor"/>
      </rPr>
      <t xml:space="preserve">, unit number of Center(s) / Institute(s) to receive credit for project. </t>
    </r>
  </si>
  <si>
    <t>Center Number</t>
  </si>
  <si>
    <t>Center Director Name</t>
  </si>
  <si>
    <r>
      <rPr>
        <b/>
        <sz val="11"/>
        <color theme="1"/>
        <rFont val="Lucida Sans Unicode"/>
        <family val="2"/>
        <scheme val="minor"/>
      </rPr>
      <t>Emphasis Area</t>
    </r>
    <r>
      <rPr>
        <sz val="11"/>
        <color theme="1"/>
        <rFont val="Lucida Sans Unicode"/>
        <family val="2"/>
        <scheme val="minor"/>
      </rPr>
      <t xml:space="preserve"> (check only 1 per project)</t>
    </r>
  </si>
  <si>
    <t xml:space="preserve">      Advanced Materials</t>
  </si>
  <si>
    <t xml:space="preserve">      Other (Not covered in Listed Emphasis Area) </t>
  </si>
  <si>
    <t>Yes            No            Human Subjects (IRB)</t>
  </si>
  <si>
    <t>Yes            No            Animal Subjects (IACUC)</t>
  </si>
  <si>
    <t>Yes            No            Biohazard/Chemical rDNA (IBC)</t>
  </si>
  <si>
    <t>Export Control:</t>
  </si>
  <si>
    <t>Yes            No          *Proposal requires sponsor review or prior approval to sharing the result</t>
  </si>
  <si>
    <t>Yes            No          *Development of prototypes or models</t>
  </si>
  <si>
    <t>Yes            No          *Third party confidential information</t>
  </si>
  <si>
    <t>Yes            No          *Work performed outside of the US</t>
  </si>
  <si>
    <t>Yes            No          *Items or equipment provided or purchased by a third party</t>
  </si>
  <si>
    <t>Yes            No          *Project performance by a non-US person</t>
  </si>
  <si>
    <t>Yes            No          *Taking, shipping or sharing information, materials or technology (including equipment) outside of the US</t>
  </si>
  <si>
    <t>Yes            No          *Travel Outside of the United States by you or a member of your research team</t>
  </si>
  <si>
    <t xml:space="preserve">Yes            No          *Proposal is an international or foreign submission </t>
  </si>
  <si>
    <t>NSF</t>
  </si>
  <si>
    <t>Graduate Research Assistants</t>
  </si>
  <si>
    <t>Hourly Graduate Students</t>
  </si>
  <si>
    <t>Facilities and Administration Rates </t>
  </si>
  <si>
    <t>Applicable Category</t>
  </si>
  <si>
    <t>Rate % (FY16)</t>
  </si>
  <si>
    <t>Rate % (FY17)</t>
  </si>
  <si>
    <t>Rate % (FY18)</t>
  </si>
  <si>
    <t>Rate % (FY19)</t>
  </si>
  <si>
    <t>Research On-Campus</t>
  </si>
  <si>
    <t>Instruction On-Campus</t>
  </si>
  <si>
    <t>Other Sponsored Activities On-Campus</t>
  </si>
  <si>
    <t>All Programs Off-Campus</t>
  </si>
  <si>
    <t>9MO</t>
  </si>
  <si>
    <t>Administrative</t>
  </si>
  <si>
    <t>Graduate Students</t>
  </si>
  <si>
    <t>Undergraduate Students</t>
  </si>
  <si>
    <t>Temporary</t>
  </si>
  <si>
    <t>Post-Doc/houry/WAGES  (Research Associate)</t>
  </si>
  <si>
    <t>FY 2017 - 2018 WITH BEGINNING DATE ON OR AFTER JULY 1, 2017</t>
  </si>
  <si>
    <t xml:space="preserve">      Big Data/Cyber</t>
  </si>
  <si>
    <t xml:space="preserve">      Health Innovation</t>
  </si>
  <si>
    <t xml:space="preserve">      Human Resilience</t>
  </si>
  <si>
    <t xml:space="preserve">      Sustainability</t>
  </si>
  <si>
    <t xml:space="preserve">      Transportation/Energy &amp; Advanced manufacturing</t>
  </si>
  <si>
    <r>
      <t xml:space="preserve"> </t>
    </r>
    <r>
      <rPr>
        <b/>
        <sz val="11"/>
        <color theme="1"/>
        <rFont val="Lucida Sans Unicode"/>
        <family val="2"/>
        <scheme val="minor"/>
      </rPr>
      <t xml:space="preserve">Compliance Data: </t>
    </r>
    <r>
      <rPr>
        <sz val="11"/>
        <color theme="1"/>
        <rFont val="Lucida Sans Unicode"/>
        <family val="2"/>
        <scheme val="minor"/>
      </rPr>
      <t>Please select all that apply:</t>
    </r>
  </si>
  <si>
    <t>Proposed Rate % (FY18)</t>
  </si>
  <si>
    <t>Pooled Fringe Benefits Rates (proposed)</t>
  </si>
  <si>
    <t>Will your proposal include any subawardees, vendors or consultants?  If yes, please list below.</t>
  </si>
  <si>
    <t>Yes            No           *Limitations on who may participate in the project on basis of citizenship</t>
  </si>
  <si>
    <t xml:space="preserve">        Does the project involve any of the following:  (check yes to all that apply)</t>
  </si>
  <si>
    <t>CAAH Proposal Setup Form</t>
  </si>
  <si>
    <t xml:space="preserve">Yes            No          *Does this solicitation include DFAR 232.204.7012 - Safeguarding Covered Defense Information and Cyber Incident Reporting"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</si>
</sst>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164" formatCode="0.0%"/>
    <numFmt numFmtId="165" formatCode="0.000"/>
    <numFmt numFmtId="166" formatCode="0.##"/>
    <numFmt numFmtId="167" formatCode="0000"/>
  </numFmts>
  <fonts count="26" x14ac:knownFonts="1">
    <font>
      <sz val="11"/>
      <color theme="1"/>
      <name val="Lucida Sans Unicode"/>
      <family val="2"/>
      <scheme val="minor"/>
    </font>
    <font>
      <sz val="11"/>
      <color theme="1"/>
      <name val="Lucida Sans Unicode"/>
      <family val="2"/>
      <scheme val="minor"/>
    </font>
    <font>
      <sz val="9"/>
      <color theme="1"/>
      <name val="Century Gothic"/>
      <family val="2"/>
    </font>
    <font>
      <sz val="8"/>
      <color theme="1"/>
      <name val="Century Gothic"/>
      <family val="2"/>
    </font>
    <font>
      <sz val="9"/>
      <color theme="1" tint="0.24994659260841701"/>
      <name val="Century Gothic"/>
      <family val="2"/>
    </font>
    <font>
      <sz val="11"/>
      <color theme="1"/>
      <name val="Lucida Sans Unicode"/>
      <family val="2"/>
    </font>
    <font>
      <sz val="11"/>
      <name val="Lucida Sans Unicode"/>
      <family val="2"/>
    </font>
    <font>
      <b/>
      <sz val="10"/>
      <color theme="1"/>
      <name val="Century Gothic"/>
      <family val="2"/>
    </font>
    <font>
      <u/>
      <sz val="11"/>
      <color theme="10"/>
      <name val="Lucida Sans Unicode"/>
      <family val="2"/>
    </font>
    <font>
      <sz val="14"/>
      <color theme="1"/>
      <name val="Century Gothic"/>
      <family val="2"/>
    </font>
    <font>
      <sz val="9"/>
      <color theme="1"/>
      <name val="Lucida Sans"/>
      <family val="2"/>
    </font>
    <font>
      <sz val="14"/>
      <color theme="1"/>
      <name val="Lucida Sans Unicode"/>
      <family val="2"/>
    </font>
    <font>
      <sz val="11"/>
      <color theme="1"/>
      <name val="Lucida Sans"/>
      <family val="2"/>
    </font>
    <font>
      <b/>
      <sz val="11"/>
      <color rgb="FFFF0000"/>
      <name val="Lucida Sans Unicode"/>
      <family val="2"/>
      <scheme val="minor"/>
    </font>
    <font>
      <sz val="11"/>
      <color rgb="FFFF0000"/>
      <name val="Lucida Sans Unicode"/>
      <family val="2"/>
      <scheme val="minor"/>
    </font>
    <font>
      <b/>
      <sz val="11"/>
      <color theme="1"/>
      <name val="Lucida Sans Unicode"/>
      <family val="2"/>
      <scheme val="minor"/>
    </font>
    <font>
      <i/>
      <sz val="11"/>
      <color theme="1"/>
      <name val="Lucida Sans Unicode"/>
      <family val="2"/>
      <scheme val="minor"/>
    </font>
    <font>
      <u/>
      <sz val="11"/>
      <color theme="1"/>
      <name val="Lucida Sans Unicode"/>
      <family val="2"/>
      <scheme val="minor"/>
    </font>
    <font>
      <b/>
      <u/>
      <sz val="11"/>
      <color rgb="FFFF0000"/>
      <name val="Lucida Sans Unicode"/>
      <family val="2"/>
    </font>
    <font>
      <sz val="11"/>
      <color theme="0"/>
      <name val="Lucida Sans Unicode"/>
      <family val="2"/>
      <scheme val="minor"/>
    </font>
    <font>
      <sz val="11"/>
      <name val="Lucida Sans Unicode"/>
      <family val="2"/>
      <scheme val="minor"/>
    </font>
    <font>
      <b/>
      <sz val="9"/>
      <color theme="1"/>
      <name val="Century Gothic"/>
      <family val="2"/>
    </font>
    <font>
      <sz val="9"/>
      <color theme="1"/>
      <name val="Lucida Sans Unicode"/>
      <family val="2"/>
      <scheme val="minor"/>
    </font>
    <font>
      <sz val="10"/>
      <color theme="1"/>
      <name val="Lucida Sans Unicode"/>
      <family val="2"/>
      <scheme val="minor"/>
    </font>
    <font>
      <sz val="10"/>
      <color theme="1"/>
      <name val="Century Gothic"/>
      <family val="2"/>
    </font>
    <font>
      <b/>
      <sz val="13.5"/>
      <color theme="1"/>
      <name val="Lucida Sans Unicode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lightGray">
        <bgColor theme="0" tint="-4.9989318521683403E-2"/>
      </patternFill>
    </fill>
    <fill>
      <patternFill patternType="lightGray"/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ck">
        <color indexed="64"/>
      </top>
      <bottom style="thin">
        <color auto="1"/>
      </bottom>
      <diagonal/>
    </border>
    <border>
      <left/>
      <right/>
      <top style="thick">
        <color indexed="64"/>
      </top>
      <bottom style="thin">
        <color auto="1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227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2" fillId="0" borderId="0" xfId="0" applyFon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4" xfId="0" applyFont="1" applyBorder="1"/>
    <xf numFmtId="0" fontId="2" fillId="0" borderId="0" xfId="0" applyFont="1" applyAlignment="1">
      <alignment vertical="center"/>
    </xf>
    <xf numFmtId="0" fontId="5" fillId="0" borderId="0" xfId="0" applyFont="1" applyProtection="1">
      <protection locked="0"/>
    </xf>
    <xf numFmtId="0" fontId="2" fillId="0" borderId="0" xfId="0" applyFont="1" applyProtection="1">
      <protection locked="0"/>
    </xf>
    <xf numFmtId="3" fontId="0" fillId="4" borderId="7" xfId="0" applyNumberFormat="1" applyFill="1" applyBorder="1" applyAlignment="1" applyProtection="1">
      <alignment horizontal="right"/>
      <protection locked="0"/>
    </xf>
    <xf numFmtId="3" fontId="0" fillId="4" borderId="8" xfId="0" applyNumberFormat="1" applyFill="1" applyBorder="1" applyAlignment="1" applyProtection="1">
      <alignment horizontal="right"/>
      <protection locked="0"/>
    </xf>
    <xf numFmtId="3" fontId="0" fillId="4" borderId="9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right"/>
      <protection locked="0"/>
    </xf>
    <xf numFmtId="3" fontId="0" fillId="0" borderId="10" xfId="0" applyNumberFormat="1" applyFill="1" applyBorder="1" applyAlignment="1" applyProtection="1">
      <alignment horizontal="right"/>
      <protection locked="0"/>
    </xf>
    <xf numFmtId="0" fontId="0" fillId="4" borderId="5" xfId="0" applyFill="1" applyBorder="1" applyAlignment="1" applyProtection="1">
      <alignment horizontal="right"/>
      <protection locked="0"/>
    </xf>
    <xf numFmtId="3" fontId="0" fillId="4" borderId="10" xfId="0" applyNumberFormat="1" applyFill="1" applyBorder="1" applyAlignment="1" applyProtection="1">
      <alignment horizontal="right"/>
      <protection locked="0"/>
    </xf>
    <xf numFmtId="3" fontId="0" fillId="4" borderId="11" xfId="0" applyNumberFormat="1" applyFill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right"/>
      <protection locked="0"/>
    </xf>
    <xf numFmtId="3" fontId="0" fillId="0" borderId="1" xfId="0" applyNumberFormat="1" applyBorder="1" applyAlignment="1" applyProtection="1">
      <alignment horizontal="right"/>
      <protection locked="0"/>
    </xf>
    <xf numFmtId="0" fontId="0" fillId="5" borderId="16" xfId="0" applyFill="1" applyBorder="1" applyProtection="1">
      <protection locked="0"/>
    </xf>
    <xf numFmtId="0" fontId="0" fillId="5" borderId="17" xfId="0" applyFill="1" applyBorder="1" applyProtection="1">
      <protection locked="0"/>
    </xf>
    <xf numFmtId="3" fontId="0" fillId="0" borderId="10" xfId="0" applyNumberFormat="1" applyBorder="1" applyAlignment="1" applyProtection="1">
      <alignment horizontal="right"/>
      <protection locked="0"/>
    </xf>
    <xf numFmtId="0" fontId="0" fillId="4" borderId="16" xfId="0" applyFill="1" applyBorder="1" applyProtection="1">
      <protection locked="0"/>
    </xf>
    <xf numFmtId="0" fontId="0" fillId="4" borderId="17" xfId="0" applyFill="1" applyBorder="1" applyProtection="1">
      <protection locked="0"/>
    </xf>
    <xf numFmtId="3" fontId="0" fillId="4" borderId="3" xfId="0" applyNumberFormat="1" applyFill="1" applyBorder="1" applyAlignment="1" applyProtection="1">
      <alignment horizontal="right"/>
      <protection locked="0"/>
    </xf>
    <xf numFmtId="0" fontId="2" fillId="5" borderId="16" xfId="0" applyFont="1" applyFill="1" applyBorder="1" applyProtection="1">
      <protection locked="0"/>
    </xf>
    <xf numFmtId="3" fontId="0" fillId="3" borderId="10" xfId="0" applyNumberFormat="1" applyFill="1" applyBorder="1" applyAlignment="1" applyProtection="1">
      <alignment horizontal="right"/>
    </xf>
    <xf numFmtId="3" fontId="0" fillId="4" borderId="11" xfId="0" applyNumberFormat="1" applyFill="1" applyBorder="1" applyAlignment="1" applyProtection="1">
      <alignment horizontal="right"/>
    </xf>
    <xf numFmtId="3" fontId="0" fillId="3" borderId="12" xfId="0" applyNumberFormat="1" applyFill="1" applyBorder="1" applyAlignment="1" applyProtection="1">
      <alignment horizontal="right"/>
    </xf>
    <xf numFmtId="0" fontId="2" fillId="0" borderId="0" xfId="0" applyFont="1" applyProtection="1"/>
    <xf numFmtId="0" fontId="0" fillId="5" borderId="5" xfId="0" applyFill="1" applyBorder="1" applyProtection="1">
      <protection locked="0"/>
    </xf>
    <xf numFmtId="0" fontId="0" fillId="5" borderId="11" xfId="0" applyFill="1" applyBorder="1" applyProtection="1">
      <protection locked="0"/>
    </xf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3" fontId="2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165" fontId="4" fillId="0" borderId="0" xfId="0" applyNumberFormat="1" applyFont="1" applyBorder="1" applyAlignment="1" applyProtection="1">
      <alignment vertical="center"/>
    </xf>
    <xf numFmtId="0" fontId="2" fillId="0" borderId="20" xfId="0" applyFont="1" applyBorder="1" applyAlignment="1" applyProtection="1">
      <alignment vertical="center"/>
    </xf>
    <xf numFmtId="0" fontId="4" fillId="0" borderId="20" xfId="0" applyFont="1" applyBorder="1" applyAlignment="1" applyProtection="1">
      <alignment vertical="center"/>
    </xf>
    <xf numFmtId="0" fontId="5" fillId="0" borderId="0" xfId="0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3" fontId="0" fillId="0" borderId="0" xfId="0" applyNumberFormat="1" applyFill="1" applyBorder="1" applyAlignment="1" applyProtection="1">
      <alignment horizontal="right"/>
    </xf>
    <xf numFmtId="3" fontId="0" fillId="6" borderId="11" xfId="0" applyNumberFormat="1" applyFill="1" applyBorder="1" applyAlignment="1" applyProtection="1">
      <alignment horizontal="right"/>
    </xf>
    <xf numFmtId="3" fontId="0" fillId="6" borderId="10" xfId="0" applyNumberFormat="1" applyFill="1" applyBorder="1" applyAlignment="1" applyProtection="1">
      <alignment horizontal="right"/>
    </xf>
    <xf numFmtId="3" fontId="0" fillId="6" borderId="1" xfId="0" applyNumberFormat="1" applyFill="1" applyBorder="1" applyAlignment="1" applyProtection="1">
      <alignment horizontal="right"/>
    </xf>
    <xf numFmtId="3" fontId="0" fillId="6" borderId="14" xfId="0" applyNumberFormat="1" applyFill="1" applyBorder="1" applyAlignment="1" applyProtection="1">
      <alignment horizontal="right"/>
    </xf>
    <xf numFmtId="3" fontId="0" fillId="6" borderId="12" xfId="0" applyNumberFormat="1" applyFill="1" applyBorder="1" applyAlignment="1" applyProtection="1">
      <alignment horizontal="right"/>
    </xf>
    <xf numFmtId="0" fontId="0" fillId="6" borderId="16" xfId="0" applyFill="1" applyBorder="1" applyProtection="1">
      <protection locked="0"/>
    </xf>
    <xf numFmtId="0" fontId="0" fillId="6" borderId="17" xfId="0" applyFill="1" applyBorder="1" applyProtection="1">
      <protection locked="0"/>
    </xf>
    <xf numFmtId="3" fontId="0" fillId="6" borderId="22" xfId="0" applyNumberFormat="1" applyFill="1" applyBorder="1" applyAlignment="1" applyProtection="1">
      <alignment horizontal="right"/>
    </xf>
    <xf numFmtId="3" fontId="0" fillId="6" borderId="5" xfId="0" applyNumberFormat="1" applyFill="1" applyBorder="1" applyAlignment="1" applyProtection="1">
      <alignment horizontal="right"/>
    </xf>
    <xf numFmtId="3" fontId="0" fillId="6" borderId="1" xfId="0" applyNumberFormat="1" applyFill="1" applyBorder="1" applyAlignment="1" applyProtection="1">
      <alignment horizontal="right"/>
      <protection locked="0"/>
    </xf>
    <xf numFmtId="3" fontId="0" fillId="6" borderId="13" xfId="0" applyNumberFormat="1" applyFill="1" applyBorder="1" applyAlignment="1" applyProtection="1">
      <alignment horizontal="right"/>
    </xf>
    <xf numFmtId="3" fontId="0" fillId="6" borderId="15" xfId="0" applyNumberFormat="1" applyFill="1" applyBorder="1" applyAlignment="1" applyProtection="1">
      <alignment horizontal="right"/>
    </xf>
    <xf numFmtId="0" fontId="5" fillId="3" borderId="26" xfId="0" applyFont="1" applyFill="1" applyBorder="1" applyProtection="1">
      <protection locked="0"/>
    </xf>
    <xf numFmtId="0" fontId="2" fillId="3" borderId="27" xfId="0" applyFont="1" applyFill="1" applyBorder="1" applyProtection="1">
      <protection locked="0"/>
    </xf>
    <xf numFmtId="3" fontId="0" fillId="3" borderId="7" xfId="0" applyNumberFormat="1" applyFill="1" applyBorder="1" applyAlignment="1" applyProtection="1">
      <alignment horizontal="right"/>
    </xf>
    <xf numFmtId="0" fontId="5" fillId="3" borderId="20" xfId="0" applyFont="1" applyFill="1" applyBorder="1" applyProtection="1">
      <protection locked="0"/>
    </xf>
    <xf numFmtId="0" fontId="2" fillId="3" borderId="0" xfId="0" applyFont="1" applyFill="1" applyBorder="1" applyProtection="1">
      <protection locked="0"/>
    </xf>
    <xf numFmtId="0" fontId="5" fillId="3" borderId="28" xfId="0" applyFont="1" applyFill="1" applyBorder="1" applyProtection="1">
      <protection locked="0"/>
    </xf>
    <xf numFmtId="0" fontId="2" fillId="3" borderId="4" xfId="0" applyFont="1" applyFill="1" applyBorder="1" applyProtection="1">
      <protection locked="0"/>
    </xf>
    <xf numFmtId="0" fontId="5" fillId="4" borderId="10" xfId="0" applyFont="1" applyFill="1" applyBorder="1" applyProtection="1">
      <protection locked="0"/>
    </xf>
    <xf numFmtId="0" fontId="5" fillId="0" borderId="10" xfId="0" applyFont="1" applyBorder="1" applyProtection="1">
      <protection locked="0"/>
    </xf>
    <xf numFmtId="0" fontId="5" fillId="5" borderId="22" xfId="0" applyFont="1" applyFill="1" applyBorder="1" applyProtection="1">
      <protection locked="0"/>
    </xf>
    <xf numFmtId="0" fontId="5" fillId="4" borderId="22" xfId="0" applyFont="1" applyFill="1" applyBorder="1" applyProtection="1">
      <protection locked="0"/>
    </xf>
    <xf numFmtId="0" fontId="0" fillId="5" borderId="22" xfId="0" applyFill="1" applyBorder="1" applyAlignment="1" applyProtection="1">
      <alignment horizontal="center"/>
      <protection locked="0"/>
    </xf>
    <xf numFmtId="0" fontId="6" fillId="5" borderId="22" xfId="0" applyFont="1" applyFill="1" applyBorder="1" applyProtection="1">
      <protection locked="0"/>
    </xf>
    <xf numFmtId="0" fontId="5" fillId="6" borderId="22" xfId="0" applyFont="1" applyFill="1" applyBorder="1" applyProtection="1">
      <protection locked="0"/>
    </xf>
    <xf numFmtId="0" fontId="5" fillId="6" borderId="24" xfId="0" applyFont="1" applyFill="1" applyBorder="1" applyProtection="1">
      <protection locked="0"/>
    </xf>
    <xf numFmtId="0" fontId="0" fillId="6" borderId="1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8" fillId="5" borderId="16" xfId="2" applyFill="1" applyBorder="1" applyAlignment="1" applyProtection="1">
      <protection locked="0"/>
    </xf>
    <xf numFmtId="3" fontId="2" fillId="0" borderId="0" xfId="0" applyNumberFormat="1" applyFont="1" applyProtection="1">
      <protection locked="0"/>
    </xf>
    <xf numFmtId="0" fontId="5" fillId="0" borderId="22" xfId="0" applyFont="1" applyBorder="1" applyProtection="1">
      <protection locked="0"/>
    </xf>
    <xf numFmtId="3" fontId="0" fillId="7" borderId="11" xfId="0" applyNumberFormat="1" applyFill="1" applyBorder="1" applyAlignment="1" applyProtection="1">
      <alignment horizontal="right"/>
    </xf>
    <xf numFmtId="3" fontId="2" fillId="0" borderId="1" xfId="1" applyNumberFormat="1" applyFont="1" applyBorder="1" applyAlignment="1">
      <alignment horizontal="center" vertical="center"/>
    </xf>
    <xf numFmtId="3" fontId="2" fillId="0" borderId="1" xfId="1" applyNumberFormat="1" applyFont="1" applyBorder="1" applyAlignment="1" applyProtection="1">
      <alignment horizontal="center" vertical="center"/>
    </xf>
    <xf numFmtId="0" fontId="10" fillId="0" borderId="1" xfId="0" applyFont="1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5" borderId="17" xfId="0" applyFont="1" applyFill="1" applyBorder="1" applyProtection="1">
      <protection locked="0"/>
    </xf>
    <xf numFmtId="3" fontId="0" fillId="6" borderId="6" xfId="0" applyNumberFormat="1" applyFill="1" applyBorder="1" applyAlignment="1" applyProtection="1">
      <alignment horizontal="right"/>
      <protection locked="0"/>
    </xf>
    <xf numFmtId="0" fontId="10" fillId="5" borderId="5" xfId="0" applyFont="1" applyFill="1" applyBorder="1" applyAlignment="1" applyProtection="1">
      <alignment horizontal="center"/>
      <protection locked="0"/>
    </xf>
    <xf numFmtId="164" fontId="0" fillId="6" borderId="17" xfId="0" applyNumberFormat="1" applyFill="1" applyBorder="1" applyProtection="1"/>
    <xf numFmtId="3" fontId="0" fillId="3" borderId="8" xfId="0" applyNumberFormat="1" applyFill="1" applyBorder="1" applyAlignment="1" applyProtection="1">
      <alignment horizontal="right"/>
    </xf>
    <xf numFmtId="3" fontId="0" fillId="3" borderId="9" xfId="0" applyNumberFormat="1" applyFill="1" applyBorder="1" applyAlignment="1" applyProtection="1">
      <alignment horizontal="right"/>
    </xf>
    <xf numFmtId="3" fontId="0" fillId="3" borderId="1" xfId="0" applyNumberFormat="1" applyFill="1" applyBorder="1" applyAlignment="1" applyProtection="1">
      <alignment horizontal="right"/>
    </xf>
    <xf numFmtId="3" fontId="0" fillId="3" borderId="11" xfId="0" applyNumberFormat="1" applyFill="1" applyBorder="1" applyAlignment="1" applyProtection="1">
      <alignment horizontal="right"/>
    </xf>
    <xf numFmtId="3" fontId="0" fillId="3" borderId="13" xfId="0" applyNumberFormat="1" applyFill="1" applyBorder="1" applyAlignment="1" applyProtection="1">
      <alignment horizontal="right"/>
    </xf>
    <xf numFmtId="3" fontId="0" fillId="3" borderId="14" xfId="0" applyNumberFormat="1" applyFill="1" applyBorder="1" applyAlignment="1" applyProtection="1">
      <alignment horizontal="right"/>
    </xf>
    <xf numFmtId="164" fontId="0" fillId="4" borderId="1" xfId="0" applyNumberFormat="1" applyFill="1" applyBorder="1" applyAlignment="1" applyProtection="1">
      <alignment horizontal="right"/>
      <protection locked="0"/>
    </xf>
    <xf numFmtId="3" fontId="14" fillId="4" borderId="22" xfId="0" applyNumberFormat="1" applyFont="1" applyFill="1" applyBorder="1" applyAlignment="1" applyProtection="1">
      <alignment horizontal="center"/>
      <protection locked="0"/>
    </xf>
    <xf numFmtId="3" fontId="14" fillId="4" borderId="33" xfId="0" applyNumberFormat="1" applyFont="1" applyFill="1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horizontal="right"/>
      <protection locked="0"/>
    </xf>
    <xf numFmtId="0" fontId="0" fillId="4" borderId="11" xfId="0" applyFill="1" applyBorder="1" applyAlignment="1" applyProtection="1">
      <alignment horizontal="right"/>
      <protection locked="0"/>
    </xf>
    <xf numFmtId="0" fontId="16" fillId="4" borderId="16" xfId="0" applyFont="1" applyFill="1" applyBorder="1" applyProtection="1">
      <protection locked="0"/>
    </xf>
    <xf numFmtId="0" fontId="0" fillId="4" borderId="5" xfId="0" applyFill="1" applyBorder="1" applyProtection="1">
      <protection locked="0"/>
    </xf>
    <xf numFmtId="3" fontId="17" fillId="6" borderId="21" xfId="0" applyNumberFormat="1" applyFont="1" applyFill="1" applyBorder="1" applyAlignment="1" applyProtection="1">
      <alignment horizontal="right"/>
    </xf>
    <xf numFmtId="3" fontId="17" fillId="6" borderId="13" xfId="0" applyNumberFormat="1" applyFont="1" applyFill="1" applyBorder="1" applyAlignment="1" applyProtection="1">
      <alignment horizontal="right"/>
    </xf>
    <xf numFmtId="3" fontId="17" fillId="6" borderId="15" xfId="0" applyNumberFormat="1" applyFont="1" applyFill="1" applyBorder="1" applyAlignment="1" applyProtection="1">
      <alignment horizontal="right"/>
    </xf>
    <xf numFmtId="0" fontId="2" fillId="0" borderId="0" xfId="0" applyFont="1" applyBorder="1" applyProtection="1">
      <protection locked="0"/>
    </xf>
    <xf numFmtId="0" fontId="5" fillId="0" borderId="20" xfId="0" applyFont="1" applyBorder="1" applyProtection="1">
      <protection locked="0"/>
    </xf>
    <xf numFmtId="164" fontId="7" fillId="0" borderId="40" xfId="0" applyNumberFormat="1" applyFont="1" applyBorder="1" applyAlignment="1" applyProtection="1">
      <alignment horizontal="left"/>
      <protection locked="0"/>
    </xf>
    <xf numFmtId="0" fontId="12" fillId="0" borderId="40" xfId="0" applyFont="1" applyBorder="1" applyProtection="1">
      <protection locked="0"/>
    </xf>
    <xf numFmtId="0" fontId="2" fillId="7" borderId="42" xfId="0" applyFont="1" applyFill="1" applyBorder="1" applyProtection="1">
      <protection locked="0"/>
    </xf>
    <xf numFmtId="0" fontId="5" fillId="0" borderId="25" xfId="0" applyFont="1" applyBorder="1" applyProtection="1">
      <protection locked="0"/>
    </xf>
    <xf numFmtId="0" fontId="2" fillId="0" borderId="18" xfId="0" applyFont="1" applyBorder="1" applyProtection="1">
      <protection locked="0"/>
    </xf>
    <xf numFmtId="0" fontId="5" fillId="0" borderId="44" xfId="0" applyFont="1" applyBorder="1" applyProtection="1">
      <protection locked="0"/>
    </xf>
    <xf numFmtId="0" fontId="2" fillId="0" borderId="45" xfId="0" applyFont="1" applyBorder="1" applyProtection="1">
      <protection locked="0"/>
    </xf>
    <xf numFmtId="0" fontId="5" fillId="0" borderId="46" xfId="0" applyFont="1" applyBorder="1" applyProtection="1">
      <protection locked="0"/>
    </xf>
    <xf numFmtId="0" fontId="2" fillId="0" borderId="47" xfId="0" applyFont="1" applyBorder="1" applyProtection="1">
      <protection locked="0"/>
    </xf>
    <xf numFmtId="3" fontId="19" fillId="0" borderId="1" xfId="0" applyNumberFormat="1" applyFont="1" applyBorder="1" applyAlignment="1" applyProtection="1">
      <alignment horizontal="right"/>
      <protection locked="0"/>
    </xf>
    <xf numFmtId="0" fontId="19" fillId="0" borderId="1" xfId="0" applyFont="1" applyBorder="1" applyAlignment="1" applyProtection="1">
      <alignment horizontal="right"/>
      <protection locked="0"/>
    </xf>
    <xf numFmtId="0" fontId="20" fillId="4" borderId="6" xfId="0" applyFont="1" applyFill="1" applyBorder="1" applyAlignment="1" applyProtection="1">
      <alignment horizontal="right"/>
      <protection locked="0"/>
    </xf>
    <xf numFmtId="4" fontId="19" fillId="0" borderId="1" xfId="0" applyNumberFormat="1" applyFont="1" applyBorder="1" applyAlignment="1" applyProtection="1">
      <alignment horizontal="right"/>
      <protection locked="0"/>
    </xf>
    <xf numFmtId="166" fontId="0" fillId="0" borderId="5" xfId="0" applyNumberFormat="1" applyBorder="1" applyAlignment="1" applyProtection="1">
      <alignment horizontal="right"/>
      <protection locked="0"/>
    </xf>
    <xf numFmtId="166" fontId="0" fillId="4" borderId="5" xfId="0" applyNumberFormat="1" applyFill="1" applyBorder="1" applyAlignment="1" applyProtection="1">
      <alignment horizontal="right"/>
      <protection locked="0"/>
    </xf>
    <xf numFmtId="166" fontId="0" fillId="0" borderId="16" xfId="0" applyNumberFormat="1" applyBorder="1" applyAlignment="1" applyProtection="1">
      <alignment horizontal="right"/>
      <protection locked="0"/>
    </xf>
    <xf numFmtId="166" fontId="0" fillId="0" borderId="11" xfId="0" applyNumberFormat="1" applyBorder="1" applyAlignment="1" applyProtection="1">
      <alignment horizontal="right"/>
      <protection locked="0"/>
    </xf>
    <xf numFmtId="0" fontId="5" fillId="0" borderId="0" xfId="0" applyFont="1" applyBorder="1" applyProtection="1"/>
    <xf numFmtId="0" fontId="2" fillId="0" borderId="3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vertical="top" wrapText="1"/>
    </xf>
    <xf numFmtId="0" fontId="2" fillId="8" borderId="3" xfId="0" applyFont="1" applyFill="1" applyBorder="1" applyAlignment="1">
      <alignment vertical="top" wrapText="1"/>
    </xf>
    <xf numFmtId="0" fontId="21" fillId="0" borderId="0" xfId="0" applyFont="1"/>
    <xf numFmtId="0" fontId="2" fillId="0" borderId="1" xfId="0" applyFont="1" applyBorder="1"/>
    <xf numFmtId="0" fontId="0" fillId="0" borderId="0" xfId="0" applyAlignment="1">
      <alignment vertical="top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67" fontId="0" fillId="0" borderId="3" xfId="0" applyNumberFormat="1" applyBorder="1" applyAlignment="1">
      <alignment horizontal="center" vertical="center"/>
    </xf>
    <xf numFmtId="9" fontId="0" fillId="0" borderId="3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7" fontId="0" fillId="0" borderId="0" xfId="0" applyNumberFormat="1"/>
    <xf numFmtId="0" fontId="0" fillId="0" borderId="0" xfId="0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0" fontId="22" fillId="0" borderId="0" xfId="0" applyFont="1"/>
    <xf numFmtId="167" fontId="23" fillId="0" borderId="0" xfId="0" applyNumberFormat="1" applyFont="1"/>
    <xf numFmtId="0" fontId="23" fillId="0" borderId="0" xfId="0" applyFont="1"/>
    <xf numFmtId="167" fontId="0" fillId="0" borderId="0" xfId="0" applyNumberFormat="1" applyAlignment="1">
      <alignment vertical="top"/>
    </xf>
    <xf numFmtId="0" fontId="0" fillId="0" borderId="0" xfId="0" applyBorder="1" applyAlignment="1">
      <alignment vertical="center"/>
    </xf>
    <xf numFmtId="167" fontId="0" fillId="0" borderId="0" xfId="0" applyNumberFormat="1" applyAlignment="1">
      <alignment horizontal="center" vertical="center"/>
    </xf>
    <xf numFmtId="0" fontId="0" fillId="0" borderId="0" xfId="0" applyBorder="1" applyAlignment="1"/>
    <xf numFmtId="0" fontId="0" fillId="0" borderId="0" xfId="0" applyAlignment="1"/>
    <xf numFmtId="0" fontId="0" fillId="0" borderId="25" xfId="0" applyBorder="1"/>
    <xf numFmtId="0" fontId="0" fillId="0" borderId="18" xfId="0" applyBorder="1"/>
    <xf numFmtId="0" fontId="0" fillId="0" borderId="44" xfId="0" applyBorder="1"/>
    <xf numFmtId="0" fontId="0" fillId="0" borderId="45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46" xfId="0" applyBorder="1"/>
    <xf numFmtId="0" fontId="0" fillId="0" borderId="47" xfId="0" applyBorder="1"/>
    <xf numFmtId="0" fontId="0" fillId="0" borderId="0" xfId="0" applyBorder="1" applyAlignment="1">
      <alignment horizontal="center"/>
    </xf>
    <xf numFmtId="0" fontId="0" fillId="0" borderId="48" xfId="0" applyBorder="1"/>
    <xf numFmtId="0" fontId="0" fillId="0" borderId="18" xfId="0" applyBorder="1" applyAlignment="1"/>
    <xf numFmtId="0" fontId="0" fillId="0" borderId="0" xfId="0" applyBorder="1"/>
    <xf numFmtId="0" fontId="0" fillId="0" borderId="49" xfId="0" applyBorder="1"/>
    <xf numFmtId="0" fontId="15" fillId="0" borderId="25" xfId="0" applyFont="1" applyBorder="1" applyAlignment="1">
      <alignment horizontal="left"/>
    </xf>
    <xf numFmtId="0" fontId="25" fillId="0" borderId="0" xfId="0" applyFont="1" applyAlignment="1">
      <alignment vertical="center"/>
    </xf>
    <xf numFmtId="0" fontId="0" fillId="0" borderId="53" xfId="0" applyBorder="1" applyAlignment="1">
      <alignment horizontal="left" vertical="top" wrapText="1"/>
    </xf>
    <xf numFmtId="0" fontId="15" fillId="0" borderId="53" xfId="0" applyFont="1" applyBorder="1" applyAlignment="1">
      <alignment horizontal="left" vertical="top" wrapText="1"/>
    </xf>
    <xf numFmtId="10" fontId="0" fillId="0" borderId="53" xfId="0" applyNumberFormat="1" applyBorder="1" applyAlignment="1">
      <alignment horizontal="left" vertical="top" wrapText="1"/>
    </xf>
    <xf numFmtId="0" fontId="0" fillId="0" borderId="53" xfId="0" applyBorder="1" applyAlignment="1">
      <alignment vertical="center" wrapText="1"/>
    </xf>
    <xf numFmtId="0" fontId="15" fillId="0" borderId="53" xfId="0" applyFont="1" applyBorder="1" applyAlignment="1">
      <alignment wrapText="1"/>
    </xf>
    <xf numFmtId="0" fontId="8" fillId="0" borderId="0" xfId="2" applyAlignment="1" applyProtection="1">
      <alignment vertical="center"/>
    </xf>
    <xf numFmtId="4" fontId="0" fillId="6" borderId="11" xfId="0" applyNumberFormat="1" applyFill="1" applyBorder="1" applyAlignment="1" applyProtection="1">
      <alignment horizontal="right"/>
    </xf>
    <xf numFmtId="3" fontId="17" fillId="6" borderId="14" xfId="0" applyNumberFormat="1" applyFont="1" applyFill="1" applyBorder="1" applyAlignment="1" applyProtection="1">
      <alignment horizontal="right"/>
    </xf>
    <xf numFmtId="4" fontId="0" fillId="5" borderId="23" xfId="0" applyNumberFormat="1" applyFill="1" applyBorder="1" applyAlignment="1" applyProtection="1">
      <alignment horizontal="right"/>
      <protection locked="0"/>
    </xf>
    <xf numFmtId="4" fontId="0" fillId="5" borderId="25" xfId="0" applyNumberFormat="1" applyFill="1" applyBorder="1" applyAlignment="1" applyProtection="1">
      <alignment horizontal="right"/>
      <protection locked="0"/>
    </xf>
    <xf numFmtId="4" fontId="0" fillId="5" borderId="1" xfId="0" applyNumberFormat="1" applyFill="1" applyBorder="1" applyAlignment="1" applyProtection="1">
      <alignment horizontal="right"/>
      <protection locked="0"/>
    </xf>
    <xf numFmtId="4" fontId="0" fillId="5" borderId="18" xfId="0" applyNumberFormat="1" applyFill="1" applyBorder="1" applyAlignment="1" applyProtection="1">
      <alignment horizontal="right"/>
      <protection locked="0"/>
    </xf>
    <xf numFmtId="164" fontId="0" fillId="0" borderId="53" xfId="0" applyNumberFormat="1" applyBorder="1" applyAlignment="1">
      <alignment vertical="center" wrapText="1"/>
    </xf>
    <xf numFmtId="0" fontId="0" fillId="11" borderId="48" xfId="0" applyFill="1" applyBorder="1"/>
    <xf numFmtId="0" fontId="0" fillId="11" borderId="18" xfId="0" applyFill="1" applyBorder="1"/>
    <xf numFmtId="0" fontId="0" fillId="11" borderId="25" xfId="0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0" borderId="5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2" borderId="25" xfId="0" applyFont="1" applyFill="1" applyBorder="1" applyAlignment="1">
      <alignment vertical="top"/>
    </xf>
    <xf numFmtId="0" fontId="0" fillId="0" borderId="48" xfId="0" applyBorder="1" applyAlignment="1">
      <alignment vertical="top"/>
    </xf>
    <xf numFmtId="0" fontId="0" fillId="0" borderId="18" xfId="0" applyBorder="1" applyAlignment="1">
      <alignment vertical="top"/>
    </xf>
    <xf numFmtId="0" fontId="3" fillId="8" borderId="46" xfId="0" applyFont="1" applyFill="1" applyBorder="1" applyAlignment="1">
      <alignment vertical="top"/>
    </xf>
    <xf numFmtId="0" fontId="0" fillId="9" borderId="49" xfId="0" applyFill="1" applyBorder="1" applyAlignment="1">
      <alignment vertical="top"/>
    </xf>
    <xf numFmtId="0" fontId="0" fillId="9" borderId="47" xfId="0" applyFill="1" applyBorder="1" applyAlignment="1">
      <alignment vertical="top"/>
    </xf>
    <xf numFmtId="0" fontId="21" fillId="0" borderId="1" xfId="0" applyFont="1" applyBorder="1" applyAlignment="1"/>
    <xf numFmtId="0" fontId="0" fillId="0" borderId="1" xfId="0" applyBorder="1" applyAlignment="1"/>
    <xf numFmtId="0" fontId="2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8" fillId="0" borderId="31" xfId="2" applyFont="1" applyBorder="1" applyAlignment="1" applyProtection="1">
      <protection locked="0"/>
    </xf>
    <xf numFmtId="0" fontId="0" fillId="0" borderId="30" xfId="0" applyBorder="1" applyAlignment="1"/>
    <xf numFmtId="0" fontId="0" fillId="0" borderId="32" xfId="0" applyBorder="1" applyAlignment="1"/>
    <xf numFmtId="0" fontId="18" fillId="0" borderId="28" xfId="2" applyFont="1" applyBorder="1" applyAlignment="1" applyProtection="1">
      <protection locked="0"/>
    </xf>
    <xf numFmtId="0" fontId="0" fillId="0" borderId="4" xfId="0" applyBorder="1" applyAlignment="1"/>
    <xf numFmtId="0" fontId="0" fillId="0" borderId="43" xfId="0" applyBorder="1" applyAlignment="1"/>
    <xf numFmtId="0" fontId="24" fillId="10" borderId="37" xfId="0" applyFont="1" applyFill="1" applyBorder="1" applyAlignment="1" applyProtection="1">
      <protection locked="0"/>
    </xf>
    <xf numFmtId="0" fontId="0" fillId="10" borderId="38" xfId="0" applyFont="1" applyFill="1" applyBorder="1" applyAlignment="1"/>
    <xf numFmtId="0" fontId="0" fillId="10" borderId="39" xfId="0" applyFont="1" applyFill="1" applyBorder="1" applyAlignment="1"/>
    <xf numFmtId="0" fontId="11" fillId="0" borderId="28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43" xfId="0" applyFont="1" applyBorder="1" applyAlignment="1" applyProtection="1">
      <alignment horizontal="center" vertical="center"/>
      <protection locked="0"/>
    </xf>
    <xf numFmtId="0" fontId="8" fillId="6" borderId="16" xfId="2" applyFill="1" applyBorder="1" applyAlignment="1" applyProtection="1">
      <alignment horizontal="center"/>
      <protection locked="0"/>
    </xf>
    <xf numFmtId="0" fontId="5" fillId="0" borderId="41" xfId="0" applyFont="1" applyBorder="1" applyAlignment="1" applyProtection="1">
      <alignment horizontal="right"/>
      <protection locked="0"/>
    </xf>
    <xf numFmtId="0" fontId="13" fillId="4" borderId="16" xfId="0" applyFont="1" applyFill="1" applyBorder="1" applyAlignment="1"/>
    <xf numFmtId="0" fontId="15" fillId="0" borderId="16" xfId="0" applyFont="1" applyBorder="1" applyAlignment="1"/>
    <xf numFmtId="0" fontId="15" fillId="0" borderId="17" xfId="0" applyFont="1" applyBorder="1" applyAlignment="1"/>
    <xf numFmtId="0" fontId="8" fillId="4" borderId="34" xfId="2" applyFill="1" applyBorder="1" applyAlignment="1" applyProtection="1">
      <alignment horizontal="center"/>
      <protection locked="0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8" fillId="5" borderId="16" xfId="2" applyFill="1" applyBorder="1" applyAlignment="1" applyProtection="1">
      <alignment horizontal="center"/>
      <protection locked="0"/>
    </xf>
    <xf numFmtId="0" fontId="8" fillId="0" borderId="16" xfId="2" applyBorder="1" applyAlignment="1" applyProtection="1">
      <alignment horizontal="center"/>
    </xf>
    <xf numFmtId="0" fontId="8" fillId="0" borderId="17" xfId="2" applyBorder="1" applyAlignment="1" applyProtection="1">
      <alignment horizontal="center"/>
    </xf>
    <xf numFmtId="0" fontId="8" fillId="0" borderId="0" xfId="2" applyAlignment="1" applyProtection="1"/>
    <xf numFmtId="0" fontId="5" fillId="5" borderId="22" xfId="0" applyFont="1" applyFill="1" applyBorder="1" applyAlignment="1" applyProtection="1">
      <protection locked="0"/>
    </xf>
    <xf numFmtId="0" fontId="0" fillId="0" borderId="16" xfId="0" applyBorder="1" applyAlignment="1"/>
    <xf numFmtId="0" fontId="0" fillId="0" borderId="17" xfId="0" applyBorder="1" applyAlignment="1"/>
    <xf numFmtId="0" fontId="0" fillId="0" borderId="0" xfId="0" applyBorder="1" applyAlignment="1">
      <alignment horizontal="center"/>
    </xf>
    <xf numFmtId="0" fontId="15" fillId="11" borderId="1" xfId="0" applyFont="1" applyFill="1" applyBorder="1" applyAlignment="1">
      <alignment horizontal="left" vertical="center"/>
    </xf>
    <xf numFmtId="0" fontId="0" fillId="11" borderId="1" xfId="0" applyFill="1" applyBorder="1" applyAlignment="1">
      <alignment horizontal="left" vertical="center"/>
    </xf>
    <xf numFmtId="0" fontId="0" fillId="11" borderId="2" xfId="0" applyFill="1" applyBorder="1" applyAlignment="1">
      <alignment horizontal="left" vertical="center"/>
    </xf>
    <xf numFmtId="9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39</xdr:row>
          <xdr:rowOff>28575</xdr:rowOff>
        </xdr:from>
        <xdr:to>
          <xdr:col>0</xdr:col>
          <xdr:colOff>619125</xdr:colOff>
          <xdr:row>40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1114425</xdr:colOff>
          <xdr:row>39</xdr:row>
          <xdr:rowOff>47625</xdr:rowOff>
        </xdr:from>
        <xdr:to>
          <xdr:col>0</xdr:col>
          <xdr:colOff>1114425</xdr:colOff>
          <xdr:row>40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39</xdr:row>
          <xdr:rowOff>219075</xdr:rowOff>
        </xdr:from>
        <xdr:to>
          <xdr:col>0</xdr:col>
          <xdr:colOff>619125</xdr:colOff>
          <xdr:row>41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41</xdr:row>
          <xdr:rowOff>9525</xdr:rowOff>
        </xdr:from>
        <xdr:to>
          <xdr:col>0</xdr:col>
          <xdr:colOff>561975</xdr:colOff>
          <xdr:row>42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333375</xdr:colOff>
          <xdr:row>47</xdr:row>
          <xdr:rowOff>28575</xdr:rowOff>
        </xdr:from>
        <xdr:to>
          <xdr:col>0</xdr:col>
          <xdr:colOff>533400</xdr:colOff>
          <xdr:row>48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1095375</xdr:colOff>
          <xdr:row>47</xdr:row>
          <xdr:rowOff>38100</xdr:rowOff>
        </xdr:from>
        <xdr:to>
          <xdr:col>0</xdr:col>
          <xdr:colOff>1095375</xdr:colOff>
          <xdr:row>48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333375</xdr:colOff>
          <xdr:row>48</xdr:row>
          <xdr:rowOff>28575</xdr:rowOff>
        </xdr:from>
        <xdr:to>
          <xdr:col>0</xdr:col>
          <xdr:colOff>533400</xdr:colOff>
          <xdr:row>49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1095375</xdr:colOff>
          <xdr:row>48</xdr:row>
          <xdr:rowOff>38100</xdr:rowOff>
        </xdr:from>
        <xdr:to>
          <xdr:col>0</xdr:col>
          <xdr:colOff>1095375</xdr:colOff>
          <xdr:row>49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333375</xdr:colOff>
          <xdr:row>49</xdr:row>
          <xdr:rowOff>28575</xdr:rowOff>
        </xdr:from>
        <xdr:to>
          <xdr:col>0</xdr:col>
          <xdr:colOff>533400</xdr:colOff>
          <xdr:row>50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1095375</xdr:colOff>
          <xdr:row>49</xdr:row>
          <xdr:rowOff>38100</xdr:rowOff>
        </xdr:from>
        <xdr:to>
          <xdr:col>0</xdr:col>
          <xdr:colOff>1095375</xdr:colOff>
          <xdr:row>50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333375</xdr:colOff>
          <xdr:row>50</xdr:row>
          <xdr:rowOff>28575</xdr:rowOff>
        </xdr:from>
        <xdr:to>
          <xdr:col>0</xdr:col>
          <xdr:colOff>533400</xdr:colOff>
          <xdr:row>51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1095375</xdr:colOff>
          <xdr:row>50</xdr:row>
          <xdr:rowOff>38100</xdr:rowOff>
        </xdr:from>
        <xdr:to>
          <xdr:col>0</xdr:col>
          <xdr:colOff>1095375</xdr:colOff>
          <xdr:row>51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333375</xdr:colOff>
          <xdr:row>51</xdr:row>
          <xdr:rowOff>28575</xdr:rowOff>
        </xdr:from>
        <xdr:to>
          <xdr:col>0</xdr:col>
          <xdr:colOff>533400</xdr:colOff>
          <xdr:row>52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1095375</xdr:colOff>
          <xdr:row>51</xdr:row>
          <xdr:rowOff>38100</xdr:rowOff>
        </xdr:from>
        <xdr:to>
          <xdr:col>0</xdr:col>
          <xdr:colOff>1095375</xdr:colOff>
          <xdr:row>52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333375</xdr:colOff>
          <xdr:row>52</xdr:row>
          <xdr:rowOff>28575</xdr:rowOff>
        </xdr:from>
        <xdr:to>
          <xdr:col>0</xdr:col>
          <xdr:colOff>533400</xdr:colOff>
          <xdr:row>53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1095375</xdr:colOff>
          <xdr:row>52</xdr:row>
          <xdr:rowOff>38100</xdr:rowOff>
        </xdr:from>
        <xdr:to>
          <xdr:col>0</xdr:col>
          <xdr:colOff>1095375</xdr:colOff>
          <xdr:row>53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333375</xdr:colOff>
          <xdr:row>53</xdr:row>
          <xdr:rowOff>28575</xdr:rowOff>
        </xdr:from>
        <xdr:to>
          <xdr:col>0</xdr:col>
          <xdr:colOff>533400</xdr:colOff>
          <xdr:row>54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1095375</xdr:colOff>
          <xdr:row>53</xdr:row>
          <xdr:rowOff>38100</xdr:rowOff>
        </xdr:from>
        <xdr:to>
          <xdr:col>0</xdr:col>
          <xdr:colOff>1095375</xdr:colOff>
          <xdr:row>54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333375</xdr:colOff>
          <xdr:row>54</xdr:row>
          <xdr:rowOff>28575</xdr:rowOff>
        </xdr:from>
        <xdr:to>
          <xdr:col>0</xdr:col>
          <xdr:colOff>533400</xdr:colOff>
          <xdr:row>55</xdr:row>
          <xdr:rowOff>9525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1095375</xdr:colOff>
          <xdr:row>54</xdr:row>
          <xdr:rowOff>38100</xdr:rowOff>
        </xdr:from>
        <xdr:to>
          <xdr:col>0</xdr:col>
          <xdr:colOff>1095375</xdr:colOff>
          <xdr:row>55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333375</xdr:colOff>
          <xdr:row>55</xdr:row>
          <xdr:rowOff>28575</xdr:rowOff>
        </xdr:from>
        <xdr:to>
          <xdr:col>0</xdr:col>
          <xdr:colOff>533400</xdr:colOff>
          <xdr:row>56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1095375</xdr:colOff>
          <xdr:row>55</xdr:row>
          <xdr:rowOff>38100</xdr:rowOff>
        </xdr:from>
        <xdr:to>
          <xdr:col>0</xdr:col>
          <xdr:colOff>1095375</xdr:colOff>
          <xdr:row>56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333375</xdr:colOff>
          <xdr:row>56</xdr:row>
          <xdr:rowOff>28575</xdr:rowOff>
        </xdr:from>
        <xdr:to>
          <xdr:col>0</xdr:col>
          <xdr:colOff>533400</xdr:colOff>
          <xdr:row>57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1095375</xdr:colOff>
          <xdr:row>56</xdr:row>
          <xdr:rowOff>38100</xdr:rowOff>
        </xdr:from>
        <xdr:to>
          <xdr:col>0</xdr:col>
          <xdr:colOff>1095375</xdr:colOff>
          <xdr:row>57</xdr:row>
          <xdr:rowOff>9525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1114425</xdr:colOff>
          <xdr:row>39</xdr:row>
          <xdr:rowOff>228600</xdr:rowOff>
        </xdr:from>
        <xdr:to>
          <xdr:col>0</xdr:col>
          <xdr:colOff>1114425</xdr:colOff>
          <xdr:row>41</xdr:row>
          <xdr:rowOff>38100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1114425</xdr:colOff>
          <xdr:row>40</xdr:row>
          <xdr:rowOff>152400</xdr:rowOff>
        </xdr:from>
        <xdr:to>
          <xdr:col>0</xdr:col>
          <xdr:colOff>1114425</xdr:colOff>
          <xdr:row>42</xdr:row>
          <xdr:rowOff>38100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29</xdr:row>
          <xdr:rowOff>0</xdr:rowOff>
        </xdr:from>
        <xdr:to>
          <xdr:col>0</xdr:col>
          <xdr:colOff>180975</xdr:colOff>
          <xdr:row>30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0</xdr:rowOff>
        </xdr:from>
        <xdr:to>
          <xdr:col>0</xdr:col>
          <xdr:colOff>180975</xdr:colOff>
          <xdr:row>31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</xdr:row>
          <xdr:rowOff>0</xdr:rowOff>
        </xdr:from>
        <xdr:to>
          <xdr:col>0</xdr:col>
          <xdr:colOff>180975</xdr:colOff>
          <xdr:row>32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32</xdr:row>
          <xdr:rowOff>0</xdr:rowOff>
        </xdr:from>
        <xdr:to>
          <xdr:col>0</xdr:col>
          <xdr:colOff>180975</xdr:colOff>
          <xdr:row>33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33</xdr:row>
          <xdr:rowOff>0</xdr:rowOff>
        </xdr:from>
        <xdr:to>
          <xdr:col>0</xdr:col>
          <xdr:colOff>180975</xdr:colOff>
          <xdr:row>34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34</xdr:row>
          <xdr:rowOff>0</xdr:rowOff>
        </xdr:from>
        <xdr:to>
          <xdr:col>0</xdr:col>
          <xdr:colOff>180975</xdr:colOff>
          <xdr:row>35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0</xdr:rowOff>
        </xdr:from>
        <xdr:to>
          <xdr:col>0</xdr:col>
          <xdr:colOff>180975</xdr:colOff>
          <xdr:row>36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333375</xdr:colOff>
          <xdr:row>56</xdr:row>
          <xdr:rowOff>28575</xdr:rowOff>
        </xdr:from>
        <xdr:to>
          <xdr:col>0</xdr:col>
          <xdr:colOff>533400</xdr:colOff>
          <xdr:row>57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1095375</xdr:colOff>
          <xdr:row>56</xdr:row>
          <xdr:rowOff>38100</xdr:rowOff>
        </xdr:from>
        <xdr:to>
          <xdr:col>0</xdr:col>
          <xdr:colOff>1095375</xdr:colOff>
          <xdr:row>57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333375</xdr:colOff>
          <xdr:row>57</xdr:row>
          <xdr:rowOff>28575</xdr:rowOff>
        </xdr:from>
        <xdr:to>
          <xdr:col>0</xdr:col>
          <xdr:colOff>533400</xdr:colOff>
          <xdr:row>58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1095375</xdr:colOff>
          <xdr:row>57</xdr:row>
          <xdr:rowOff>38100</xdr:rowOff>
        </xdr:from>
        <xdr:to>
          <xdr:col>0</xdr:col>
          <xdr:colOff>1095375</xdr:colOff>
          <xdr:row>58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133350</xdr:colOff>
      <xdr:row>61</xdr:row>
      <xdr:rowOff>152400</xdr:rowOff>
    </xdr:from>
    <xdr:ext cx="184731" cy="309124"/>
    <xdr:sp macro="" textlink="">
      <xdr:nvSpPr>
        <xdr:cNvPr id="2" name="TextBox 1"/>
        <xdr:cNvSpPr txBox="1"/>
      </xdr:nvSpPr>
      <xdr:spPr>
        <a:xfrm>
          <a:off x="133350" y="12487275"/>
          <a:ext cx="184731" cy="3091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66675</xdr:colOff>
      <xdr:row>61</xdr:row>
      <xdr:rowOff>114300</xdr:rowOff>
    </xdr:from>
    <xdr:ext cx="184731" cy="309124"/>
    <xdr:sp macro="" textlink="">
      <xdr:nvSpPr>
        <xdr:cNvPr id="3" name="TextBox 2"/>
        <xdr:cNvSpPr txBox="1"/>
      </xdr:nvSpPr>
      <xdr:spPr>
        <a:xfrm>
          <a:off x="66675" y="12449175"/>
          <a:ext cx="184731" cy="3091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5\Templates\COES%20budget%20form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ONSOR BUDCAT"/>
      <sheetName val="PROPOSAL INFO"/>
      <sheetName val="SPONSOR WORKSHEET"/>
    </sheetNames>
    <sheetDataSet>
      <sheetData sheetId="0"/>
      <sheetData sheetId="1"/>
      <sheetData sheetId="2">
        <row r="8">
          <cell r="A8"/>
          <cell r="B8"/>
          <cell r="C8"/>
        </row>
        <row r="9">
          <cell r="A9"/>
          <cell r="B9"/>
          <cell r="C9"/>
        </row>
        <row r="10">
          <cell r="A10"/>
          <cell r="B10"/>
          <cell r="C10"/>
        </row>
        <row r="11">
          <cell r="A11"/>
          <cell r="B11"/>
          <cell r="C11"/>
        </row>
        <row r="12">
          <cell r="A12"/>
          <cell r="B12"/>
          <cell r="C12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oncourse">
      <a:majorFont>
        <a:latin typeface="Lucida Sans Unicode"/>
        <a:ea typeface=""/>
        <a:cs typeface=""/>
        <a:font script="Jpan" typeface="ＭＳ Ｐゴシック"/>
        <a:font script="Hang" typeface="맑은 고딕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Uigh" typeface="Microsoft Uighur"/>
      </a:majorFont>
      <a:minorFont>
        <a:latin typeface="Lucida Sans Unicode"/>
        <a:ea typeface=""/>
        <a:cs typeface=""/>
        <a:font script="Jpan" typeface="ＭＳ Ｐゴシック"/>
        <a:font script="Hang" typeface="맑은 고딕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lemson.edu/finance/controller/rates/" TargetMode="External"/><Relationship Id="rId2" Type="http://schemas.openxmlformats.org/officeDocument/2006/relationships/hyperlink" Target="file:///G:\Backups\CAAH%20DIANAS%20LT%20Data%20Backup%20Set%202\C\Documents%20and%20Settings\admin\Application%20Data\Local%20Settings\Temporary%20Internet%20Files\Content.Outlook\Faculty%20Salaries\Current%20Faculty%20salaries.xlsx" TargetMode="External"/><Relationship Id="rId1" Type="http://schemas.openxmlformats.org/officeDocument/2006/relationships/hyperlink" Target="http://people.clemson.edu/~CoESPro/fringeRates.html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://www.clemson.edu/finance/controller/rates/" TargetMode="External"/><Relationship Id="rId4" Type="http://schemas.openxmlformats.org/officeDocument/2006/relationships/hyperlink" Target="http://grad.clemson.edu/programs/tuition.php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view="pageLayout" zoomScaleNormal="100" workbookViewId="0">
      <selection activeCell="L21" sqref="L21"/>
    </sheetView>
  </sheetViews>
  <sheetFormatPr defaultRowHeight="14.25" x14ac:dyDescent="0.3"/>
  <cols>
    <col min="1" max="1" width="5.44140625" style="2" customWidth="1"/>
    <col min="2" max="6" width="4.33203125" style="2" customWidth="1"/>
    <col min="7" max="7" width="18.5546875" style="2" customWidth="1"/>
    <col min="8" max="12" width="11.77734375" style="2" customWidth="1"/>
    <col min="13" max="13" width="12.77734375" style="2" customWidth="1"/>
    <col min="14" max="16384" width="8.88671875" style="2"/>
  </cols>
  <sheetData>
    <row r="1" spans="1:13" ht="23.25" customHeight="1" x14ac:dyDescent="0.3">
      <c r="A1" s="183" t="s">
        <v>0</v>
      </c>
      <c r="B1" s="184"/>
      <c r="C1" s="184"/>
      <c r="D1" s="184"/>
      <c r="E1" s="184"/>
      <c r="F1" s="185"/>
      <c r="G1" s="123" t="s">
        <v>1</v>
      </c>
      <c r="H1" s="1" t="s">
        <v>2</v>
      </c>
      <c r="I1" s="1" t="s">
        <v>2</v>
      </c>
      <c r="J1" s="1" t="s">
        <v>2</v>
      </c>
      <c r="K1" s="1" t="s">
        <v>2</v>
      </c>
      <c r="L1" s="1" t="s">
        <v>2</v>
      </c>
      <c r="M1" s="178" t="s">
        <v>3</v>
      </c>
    </row>
    <row r="2" spans="1:13" x14ac:dyDescent="0.3">
      <c r="A2" s="186"/>
      <c r="B2" s="187"/>
      <c r="C2" s="187"/>
      <c r="D2" s="187"/>
      <c r="E2" s="187"/>
      <c r="F2" s="188"/>
      <c r="G2" s="124"/>
      <c r="H2" s="121" t="str">
        <f>IF(H15&gt;0,"1"," ")</f>
        <v xml:space="preserve"> </v>
      </c>
      <c r="I2" s="121" t="str">
        <f>IF(I15&gt;0,"2"," ")</f>
        <v xml:space="preserve"> </v>
      </c>
      <c r="J2" s="121" t="str">
        <f>IF(J15&gt;0,"3"," ")</f>
        <v xml:space="preserve"> </v>
      </c>
      <c r="K2" s="121" t="str">
        <f>IF(K15&gt;0,"4"," ")</f>
        <v xml:space="preserve"> </v>
      </c>
      <c r="L2" s="121" t="str">
        <f>IF(L15&gt;0,"5"," ")</f>
        <v xml:space="preserve"> </v>
      </c>
      <c r="M2" s="179"/>
    </row>
    <row r="3" spans="1:13" ht="25.5" customHeight="1" x14ac:dyDescent="0.3">
      <c r="A3" s="180"/>
      <c r="B3" s="181"/>
      <c r="C3" s="181"/>
      <c r="D3" s="181"/>
      <c r="E3" s="182"/>
      <c r="F3" s="4"/>
      <c r="G3" s="5" t="s">
        <v>4</v>
      </c>
      <c r="H3" s="76">
        <f>'FY 2017-2018 Worksheet'!E23</f>
        <v>0</v>
      </c>
      <c r="I3" s="76">
        <f>'FY 2017-2018 Worksheet'!F23</f>
        <v>0</v>
      </c>
      <c r="J3" s="76">
        <f>'FY 2017-2018 Worksheet'!G23</f>
        <v>0</v>
      </c>
      <c r="K3" s="76">
        <f>'FY 2017-2018 Worksheet'!H23</f>
        <v>0</v>
      </c>
      <c r="L3" s="76">
        <f>'FY 2017-2018 Worksheet'!I23</f>
        <v>0</v>
      </c>
      <c r="M3" s="76">
        <f t="shared" ref="M3:M17" si="0">SUM(H3:L3)</f>
        <v>0</v>
      </c>
    </row>
    <row r="4" spans="1:13" ht="25.5" customHeight="1" x14ac:dyDescent="0.3">
      <c r="A4" s="180"/>
      <c r="B4" s="181"/>
      <c r="C4" s="181"/>
      <c r="D4" s="181"/>
      <c r="E4" s="182"/>
      <c r="F4" s="4"/>
      <c r="G4" s="5" t="s">
        <v>5</v>
      </c>
      <c r="H4" s="76">
        <f>SUM('FY 2017-2018 Worksheet'!E6:E13)+SUM('FY 2017-2018 Worksheet'!E15:E17)</f>
        <v>0</v>
      </c>
      <c r="I4" s="76">
        <f>SUM('FY 2017-2018 Worksheet'!F6:F13)+SUM('FY 2017-2018 Worksheet'!F15:F17)</f>
        <v>0</v>
      </c>
      <c r="J4" s="76">
        <f>SUM('FY 2017-2018 Worksheet'!G6:G13)+SUM('FY 2017-2018 Worksheet'!G15:G17)</f>
        <v>0</v>
      </c>
      <c r="K4" s="76">
        <f>SUM('FY 2017-2018 Worksheet'!H6:H13)+SUM('FY 2017-2018 Worksheet'!H15:H17)</f>
        <v>0</v>
      </c>
      <c r="L4" s="76">
        <f>SUM('FY 2017-2018 Worksheet'!I6:I13)+SUM('FY 2017-2018 Worksheet'!I15:I17)</f>
        <v>0</v>
      </c>
      <c r="M4" s="76">
        <f t="shared" si="0"/>
        <v>0</v>
      </c>
    </row>
    <row r="5" spans="1:13" ht="25.5" customHeight="1" x14ac:dyDescent="0.3">
      <c r="A5" s="180"/>
      <c r="B5" s="181"/>
      <c r="C5" s="181"/>
      <c r="D5" s="181"/>
      <c r="E5" s="182"/>
      <c r="F5" s="4"/>
      <c r="G5" s="5" t="s">
        <v>6</v>
      </c>
      <c r="H5" s="76">
        <f>'FY 2017-2018 Worksheet'!E24</f>
        <v>0</v>
      </c>
      <c r="I5" s="76">
        <f>'FY 2017-2018 Worksheet'!F24</f>
        <v>0</v>
      </c>
      <c r="J5" s="76">
        <f>'FY 2017-2018 Worksheet'!G24</f>
        <v>0</v>
      </c>
      <c r="K5" s="76">
        <f>'FY 2017-2018 Worksheet'!H24</f>
        <v>0</v>
      </c>
      <c r="L5" s="76">
        <f>'FY 2017-2018 Worksheet'!I24</f>
        <v>0</v>
      </c>
      <c r="M5" s="76">
        <f t="shared" si="0"/>
        <v>0</v>
      </c>
    </row>
    <row r="6" spans="1:13" ht="25.5" customHeight="1" x14ac:dyDescent="0.3">
      <c r="A6" s="180"/>
      <c r="B6" s="181"/>
      <c r="C6" s="181"/>
      <c r="D6" s="181"/>
      <c r="E6" s="182"/>
      <c r="F6" s="4"/>
      <c r="G6" s="5" t="s">
        <v>7</v>
      </c>
      <c r="H6" s="76">
        <f>SUM('FY 2017-2018 Worksheet'!E26)+'FY 2017-2018 Worksheet'!E22+'FY 2017-2018 Worksheet'!E27+'FY 2017-2018 Worksheet'!E19+'FY 2017-2018 Worksheet'!E20+'FY 2017-2018 Worksheet'!E25</f>
        <v>0</v>
      </c>
      <c r="I6" s="76">
        <f>SUM('FY 2017-2018 Worksheet'!F26)+'FY 2017-2018 Worksheet'!F22+'FY 2017-2018 Worksheet'!F27+'FY 2017-2018 Worksheet'!F19+'FY 2017-2018 Worksheet'!F20+'FY 2017-2018 Worksheet'!F25</f>
        <v>0</v>
      </c>
      <c r="J6" s="76">
        <f>SUM('FY 2017-2018 Worksheet'!G26)+'FY 2017-2018 Worksheet'!G22+'FY 2017-2018 Worksheet'!G27+'FY 2017-2018 Worksheet'!G19+'FY 2017-2018 Worksheet'!G20+'FY 2017-2018 Worksheet'!G25</f>
        <v>0</v>
      </c>
      <c r="K6" s="76">
        <f>SUM('FY 2017-2018 Worksheet'!H26)+'FY 2017-2018 Worksheet'!H22+'FY 2017-2018 Worksheet'!H27+'FY 2017-2018 Worksheet'!H19+'FY 2017-2018 Worksheet'!H20+'FY 2017-2018 Worksheet'!H25</f>
        <v>0</v>
      </c>
      <c r="L6" s="76">
        <f>SUM('FY 2017-2018 Worksheet'!I26)+'FY 2017-2018 Worksheet'!I22+'FY 2017-2018 Worksheet'!I27+'FY 2017-2018 Worksheet'!I19+'FY 2017-2018 Worksheet'!I20+'FY 2017-2018 Worksheet'!I25</f>
        <v>0</v>
      </c>
      <c r="M6" s="76">
        <f t="shared" si="0"/>
        <v>0</v>
      </c>
    </row>
    <row r="7" spans="1:13" ht="25.5" customHeight="1" x14ac:dyDescent="0.3">
      <c r="A7" s="180"/>
      <c r="B7" s="181"/>
      <c r="C7" s="181"/>
      <c r="D7" s="181"/>
      <c r="E7" s="182"/>
      <c r="F7" s="4"/>
      <c r="G7" s="5" t="s">
        <v>8</v>
      </c>
      <c r="H7" s="76">
        <f>'FY 2017-2018 Worksheet'!E29</f>
        <v>0</v>
      </c>
      <c r="I7" s="76">
        <f>'FY 2017-2018 Worksheet'!F29</f>
        <v>0</v>
      </c>
      <c r="J7" s="76">
        <f>'FY 2017-2018 Worksheet'!G29</f>
        <v>0</v>
      </c>
      <c r="K7" s="76">
        <f>'FY 2017-2018 Worksheet'!H29</f>
        <v>0</v>
      </c>
      <c r="L7" s="76">
        <f>'FY 2017-2018 Worksheet'!I29</f>
        <v>0</v>
      </c>
      <c r="M7" s="76">
        <f t="shared" si="0"/>
        <v>0</v>
      </c>
    </row>
    <row r="8" spans="1:13" ht="25.5" customHeight="1" x14ac:dyDescent="0.3">
      <c r="A8" s="180"/>
      <c r="B8" s="181"/>
      <c r="C8" s="181"/>
      <c r="D8" s="181"/>
      <c r="E8" s="182"/>
      <c r="F8" s="4"/>
      <c r="G8" s="5" t="s">
        <v>71</v>
      </c>
      <c r="H8" s="76">
        <f>'FY 2017-2018 Worksheet'!E43+'FY 2017-2018 Worksheet'!E44</f>
        <v>0</v>
      </c>
      <c r="I8" s="76">
        <f>'FY 2017-2018 Worksheet'!F43+'FY 2017-2018 Worksheet'!F44</f>
        <v>0</v>
      </c>
      <c r="J8" s="76">
        <f>'FY 2017-2018 Worksheet'!G43+'FY 2017-2018 Worksheet'!G44</f>
        <v>0</v>
      </c>
      <c r="K8" s="76">
        <f>'FY 2017-2018 Worksheet'!H43+'FY 2017-2018 Worksheet'!H44</f>
        <v>0</v>
      </c>
      <c r="L8" s="76">
        <f>'FY 2017-2018 Worksheet'!I43+'FY 2017-2018 Worksheet'!I44</f>
        <v>0</v>
      </c>
      <c r="M8" s="76">
        <f t="shared" si="0"/>
        <v>0</v>
      </c>
    </row>
    <row r="9" spans="1:13" ht="25.5" customHeight="1" x14ac:dyDescent="0.3">
      <c r="A9" s="180"/>
      <c r="B9" s="181"/>
      <c r="C9" s="181"/>
      <c r="D9" s="181"/>
      <c r="E9" s="182"/>
      <c r="F9" s="4"/>
      <c r="G9" s="5" t="s">
        <v>9</v>
      </c>
      <c r="H9" s="76">
        <f>'FY 2017-2018 Worksheet'!E33+'FY 2017-2018 Worksheet'!E34</f>
        <v>0</v>
      </c>
      <c r="I9" s="76">
        <f>'FY 2017-2018 Worksheet'!F33+'FY 2017-2018 Worksheet'!F34</f>
        <v>0</v>
      </c>
      <c r="J9" s="76">
        <f>'FY 2017-2018 Worksheet'!G33+'FY 2017-2018 Worksheet'!G34</f>
        <v>0</v>
      </c>
      <c r="K9" s="76">
        <f>'FY 2017-2018 Worksheet'!H33+'FY 2017-2018 Worksheet'!H34</f>
        <v>0</v>
      </c>
      <c r="L9" s="76">
        <f>'FY 2017-2018 Worksheet'!I33+'FY 2017-2018 Worksheet'!I34</f>
        <v>0</v>
      </c>
      <c r="M9" s="76">
        <f t="shared" si="0"/>
        <v>0</v>
      </c>
    </row>
    <row r="10" spans="1:13" ht="25.5" customHeight="1" x14ac:dyDescent="0.3">
      <c r="A10" s="180"/>
      <c r="B10" s="181"/>
      <c r="C10" s="181"/>
      <c r="D10" s="181"/>
      <c r="E10" s="182"/>
      <c r="F10" s="4"/>
      <c r="G10" s="5" t="s">
        <v>10</v>
      </c>
      <c r="H10" s="76">
        <f>'FY 2017-2018 Worksheet'!E39+'FY 2017-2018 Worksheet'!E40+'FY 2017-2018 Worksheet'!E41</f>
        <v>0</v>
      </c>
      <c r="I10" s="76">
        <f>'FY 2017-2018 Worksheet'!F39+'FY 2017-2018 Worksheet'!F40+'FY 2017-2018 Worksheet'!F41</f>
        <v>0</v>
      </c>
      <c r="J10" s="76">
        <f>'FY 2017-2018 Worksheet'!G39+'FY 2017-2018 Worksheet'!G40+'FY 2017-2018 Worksheet'!G41</f>
        <v>0</v>
      </c>
      <c r="K10" s="76">
        <f>'FY 2017-2018 Worksheet'!H39+'FY 2017-2018 Worksheet'!H40+'FY 2017-2018 Worksheet'!H41</f>
        <v>0</v>
      </c>
      <c r="L10" s="76">
        <f>'FY 2017-2018 Worksheet'!I39+'FY 2017-2018 Worksheet'!I40+'FY 2017-2018 Worksheet'!I41</f>
        <v>0</v>
      </c>
      <c r="M10" s="76">
        <f t="shared" si="0"/>
        <v>0</v>
      </c>
    </row>
    <row r="11" spans="1:13" ht="25.5" customHeight="1" x14ac:dyDescent="0.3">
      <c r="A11" s="180"/>
      <c r="B11" s="181"/>
      <c r="C11" s="181"/>
      <c r="D11" s="181"/>
      <c r="E11" s="182"/>
      <c r="F11" s="4"/>
      <c r="G11" s="5" t="s">
        <v>20</v>
      </c>
      <c r="H11" s="76">
        <f>'FY 2017-2018 Worksheet'!E45</f>
        <v>0</v>
      </c>
      <c r="I11" s="76">
        <f>'FY 2017-2018 Worksheet'!F45</f>
        <v>0</v>
      </c>
      <c r="J11" s="76">
        <f>'FY 2017-2018 Worksheet'!G45</f>
        <v>0</v>
      </c>
      <c r="K11" s="76">
        <f>'FY 2017-2018 Worksheet'!H45</f>
        <v>0</v>
      </c>
      <c r="L11" s="76">
        <f>'FY 2017-2018 Worksheet'!I45</f>
        <v>0</v>
      </c>
      <c r="M11" s="76">
        <f t="shared" si="0"/>
        <v>0</v>
      </c>
    </row>
    <row r="12" spans="1:13" ht="25.5" customHeight="1" x14ac:dyDescent="0.3">
      <c r="A12" s="180"/>
      <c r="B12" s="181"/>
      <c r="C12" s="181"/>
      <c r="D12" s="181"/>
      <c r="E12" s="182"/>
      <c r="F12" s="4"/>
      <c r="G12" s="5" t="s">
        <v>11</v>
      </c>
      <c r="H12" s="76">
        <f>'FY 2017-2018 Worksheet'!E36+'FY 2017-2018 Worksheet'!E37+'FY 2017-2018 Worksheet'!E38</f>
        <v>0</v>
      </c>
      <c r="I12" s="76">
        <f>'FY 2017-2018 Worksheet'!F36+'FY 2017-2018 Worksheet'!F37+'FY 2017-2018 Worksheet'!F38</f>
        <v>0</v>
      </c>
      <c r="J12" s="76">
        <f>'FY 2017-2018 Worksheet'!G36+'FY 2017-2018 Worksheet'!G37+'FY 2017-2018 Worksheet'!G38</f>
        <v>0</v>
      </c>
      <c r="K12" s="76">
        <f>'FY 2017-2018 Worksheet'!H36+'FY 2017-2018 Worksheet'!H37+'FY 2017-2018 Worksheet'!H38</f>
        <v>0</v>
      </c>
      <c r="L12" s="76">
        <f>'FY 2017-2018 Worksheet'!I36+'FY 2017-2018 Worksheet'!I37+'FY 2017-2018 Worksheet'!I38</f>
        <v>0</v>
      </c>
      <c r="M12" s="76">
        <f t="shared" si="0"/>
        <v>0</v>
      </c>
    </row>
    <row r="13" spans="1:13" ht="25.5" customHeight="1" x14ac:dyDescent="0.3">
      <c r="A13" s="180"/>
      <c r="B13" s="181"/>
      <c r="C13" s="181"/>
      <c r="D13" s="181"/>
      <c r="E13" s="182"/>
      <c r="F13" s="4"/>
      <c r="G13" s="5" t="s">
        <v>12</v>
      </c>
      <c r="H13" s="76">
        <f>'FY 2017-2018 Worksheet'!E47+'FY 2017-2018 Worksheet'!E48+'FY 2017-2018 Worksheet'!E49+'FY 2017-2018 Worksheet'!E50</f>
        <v>0</v>
      </c>
      <c r="I13" s="76">
        <f>'FY 2017-2018 Worksheet'!F47+'FY 2017-2018 Worksheet'!F48+'FY 2017-2018 Worksheet'!F49+'FY 2017-2018 Worksheet'!F50</f>
        <v>0</v>
      </c>
      <c r="J13" s="76">
        <f>'FY 2017-2018 Worksheet'!G47+'FY 2017-2018 Worksheet'!G48+'FY 2017-2018 Worksheet'!G49+'FY 2017-2018 Worksheet'!G50</f>
        <v>0</v>
      </c>
      <c r="K13" s="76">
        <f>'FY 2017-2018 Worksheet'!H47+'FY 2017-2018 Worksheet'!H48+'FY 2017-2018 Worksheet'!H49+'FY 2017-2018 Worksheet'!H50</f>
        <v>0</v>
      </c>
      <c r="L13" s="76">
        <f>'FY 2017-2018 Worksheet'!I47+'FY 2017-2018 Worksheet'!I48+'FY 2017-2018 Worksheet'!I49+'FY 2017-2018 Worksheet'!I50</f>
        <v>0</v>
      </c>
      <c r="M13" s="76">
        <f t="shared" si="0"/>
        <v>0</v>
      </c>
    </row>
    <row r="14" spans="1:13" ht="25.5" customHeight="1" x14ac:dyDescent="0.3">
      <c r="A14" s="180"/>
      <c r="B14" s="181"/>
      <c r="C14" s="181"/>
      <c r="D14" s="181"/>
      <c r="E14" s="182"/>
      <c r="F14" s="4"/>
      <c r="G14" s="5" t="s">
        <v>13</v>
      </c>
      <c r="H14" s="76">
        <f>'FY 2017-2018 Worksheet'!E32</f>
        <v>0</v>
      </c>
      <c r="I14" s="76">
        <f>'FY 2017-2018 Worksheet'!F32</f>
        <v>0</v>
      </c>
      <c r="J14" s="76">
        <f>'FY 2017-2018 Worksheet'!G32</f>
        <v>0</v>
      </c>
      <c r="K14" s="76">
        <f>'FY 2017-2018 Worksheet'!H32</f>
        <v>0</v>
      </c>
      <c r="L14" s="76">
        <f>'FY 2017-2018 Worksheet'!I32</f>
        <v>0</v>
      </c>
      <c r="M14" s="76">
        <f t="shared" si="0"/>
        <v>0</v>
      </c>
    </row>
    <row r="15" spans="1:13" ht="25.5" customHeight="1" x14ac:dyDescent="0.3">
      <c r="A15" s="180"/>
      <c r="B15" s="181"/>
      <c r="C15" s="181"/>
      <c r="D15" s="181"/>
      <c r="E15" s="182"/>
      <c r="F15" s="4"/>
      <c r="G15" s="5" t="s">
        <v>14</v>
      </c>
      <c r="H15" s="76">
        <f>SUM(H3:H14)</f>
        <v>0</v>
      </c>
      <c r="I15" s="76">
        <f>SUM(I3:I14)</f>
        <v>0</v>
      </c>
      <c r="J15" s="76">
        <f>SUM(J3:J14)</f>
        <v>0</v>
      </c>
      <c r="K15" s="76">
        <f>SUM(K3:K14)</f>
        <v>0</v>
      </c>
      <c r="L15" s="76">
        <f>SUM(L3:L14)</f>
        <v>0</v>
      </c>
      <c r="M15" s="76">
        <f t="shared" si="0"/>
        <v>0</v>
      </c>
    </row>
    <row r="16" spans="1:13" ht="25.5" customHeight="1" x14ac:dyDescent="0.3">
      <c r="A16" s="3" t="s">
        <v>17</v>
      </c>
      <c r="B16" s="122"/>
      <c r="C16" s="122"/>
      <c r="D16" s="122"/>
      <c r="E16" s="122"/>
      <c r="F16" s="122"/>
      <c r="G16" s="5" t="s">
        <v>15</v>
      </c>
      <c r="H16" s="77">
        <f>IF('FY 2017-2018 Worksheet'!E54=0,'FY 2017-2018 Worksheet'!E53,'FY 2017-2018 Worksheet'!E54)</f>
        <v>0</v>
      </c>
      <c r="I16" s="77">
        <f>IF('FY 2017-2018 Worksheet'!F54=0,'FY 2017-2018 Worksheet'!F53,'FY 2017-2018 Worksheet'!F54)</f>
        <v>0</v>
      </c>
      <c r="J16" s="77">
        <f>IF('FY 2017-2018 Worksheet'!G54=0,'FY 2017-2018 Worksheet'!G53,'FY 2017-2018 Worksheet'!G54)</f>
        <v>0</v>
      </c>
      <c r="K16" s="77">
        <f>IF('FY 2017-2018 Worksheet'!H54=0,'FY 2017-2018 Worksheet'!H53,'FY 2017-2018 Worksheet'!H54)</f>
        <v>0</v>
      </c>
      <c r="L16" s="77">
        <f>IF('FY 2017-2018 Worksheet'!I54=0,'FY 2017-2018 Worksheet'!I53,'FY 2017-2018 Worksheet'!I54)</f>
        <v>0</v>
      </c>
      <c r="M16" s="76">
        <f t="shared" si="0"/>
        <v>0</v>
      </c>
    </row>
    <row r="17" spans="1:13" ht="25.5" customHeight="1" x14ac:dyDescent="0.3">
      <c r="A17" s="180"/>
      <c r="B17" s="181"/>
      <c r="C17" s="181"/>
      <c r="D17" s="181"/>
      <c r="E17" s="182"/>
      <c r="F17" s="4"/>
      <c r="G17" s="5" t="s">
        <v>16</v>
      </c>
      <c r="H17" s="76">
        <f>SUM(H15:H16)</f>
        <v>0</v>
      </c>
      <c r="I17" s="76">
        <f>SUM(I15:I16)</f>
        <v>0</v>
      </c>
      <c r="J17" s="76">
        <f>SUM(J15:J16)</f>
        <v>0</v>
      </c>
      <c r="K17" s="76">
        <f>SUM(K15:K16)</f>
        <v>0</v>
      </c>
      <c r="L17" s="76">
        <f>SUM(L15:L16)</f>
        <v>0</v>
      </c>
      <c r="M17" s="76">
        <f t="shared" si="0"/>
        <v>0</v>
      </c>
    </row>
    <row r="18" spans="1:13" ht="21.75" customHeight="1" x14ac:dyDescent="0.3"/>
    <row r="19" spans="1:13" ht="21.75" customHeight="1" thickBot="1" x14ac:dyDescent="0.35">
      <c r="A19" s="2" t="s">
        <v>18</v>
      </c>
      <c r="G19" s="6"/>
      <c r="H19" s="6"/>
      <c r="I19" s="6"/>
    </row>
    <row r="20" spans="1:13" s="7" customFormat="1" ht="22.5" customHeight="1" x14ac:dyDescent="0.2">
      <c r="A20" s="7" t="s">
        <v>19</v>
      </c>
    </row>
    <row r="21" spans="1:13" ht="25.5" customHeight="1" x14ac:dyDescent="0.3">
      <c r="A21" s="125" t="s">
        <v>75</v>
      </c>
      <c r="B21" s="125"/>
      <c r="C21" s="189"/>
      <c r="D21" s="190"/>
      <c r="E21" s="190"/>
      <c r="F21" s="190"/>
      <c r="G21" s="190"/>
      <c r="H21" s="125" t="s">
        <v>73</v>
      </c>
      <c r="I21" s="189"/>
      <c r="J21" s="190"/>
      <c r="K21" s="125" t="s">
        <v>74</v>
      </c>
      <c r="L21" s="126"/>
      <c r="M21" s="7"/>
    </row>
    <row r="22" spans="1:13" ht="20.25" customHeight="1" x14ac:dyDescent="0.3">
      <c r="A22" s="125" t="s">
        <v>76</v>
      </c>
      <c r="B22" s="125"/>
      <c r="C22" s="189"/>
      <c r="D22" s="190"/>
      <c r="E22" s="190"/>
      <c r="F22" s="190"/>
      <c r="G22" s="190"/>
      <c r="H22" s="125" t="s">
        <v>73</v>
      </c>
      <c r="I22" s="189"/>
      <c r="J22" s="190"/>
      <c r="K22" s="125" t="s">
        <v>74</v>
      </c>
      <c r="L22" s="126"/>
      <c r="M22" s="7"/>
    </row>
    <row r="23" spans="1:13" ht="22.5" customHeight="1" x14ac:dyDescent="0.3">
      <c r="A23" s="125" t="s">
        <v>76</v>
      </c>
      <c r="B23" s="125"/>
      <c r="C23" s="189"/>
      <c r="D23" s="190"/>
      <c r="E23" s="190"/>
      <c r="F23" s="190"/>
      <c r="G23" s="190"/>
      <c r="H23" s="125" t="s">
        <v>73</v>
      </c>
      <c r="I23" s="189"/>
      <c r="J23" s="190"/>
      <c r="K23" s="125" t="s">
        <v>74</v>
      </c>
      <c r="L23" s="126"/>
      <c r="M23" s="7"/>
    </row>
    <row r="24" spans="1:13" ht="19.5" customHeight="1" x14ac:dyDescent="0.3">
      <c r="A24" s="125" t="s">
        <v>76</v>
      </c>
      <c r="B24" s="125"/>
      <c r="C24" s="189"/>
      <c r="D24" s="190"/>
      <c r="E24" s="190"/>
      <c r="F24" s="190"/>
      <c r="G24" s="190"/>
      <c r="H24" s="125" t="s">
        <v>73</v>
      </c>
      <c r="I24" s="191"/>
      <c r="J24" s="192"/>
      <c r="K24" s="125" t="s">
        <v>74</v>
      </c>
      <c r="L24" s="126"/>
      <c r="M24" s="7"/>
    </row>
    <row r="25" spans="1:13" ht="24.75" customHeight="1" x14ac:dyDescent="0.3">
      <c r="A25" s="125" t="s">
        <v>76</v>
      </c>
      <c r="B25" s="125"/>
      <c r="C25" s="189"/>
      <c r="D25" s="190"/>
      <c r="E25" s="190"/>
      <c r="F25" s="190"/>
      <c r="G25" s="190"/>
      <c r="H25" s="125" t="s">
        <v>73</v>
      </c>
      <c r="I25" s="189"/>
      <c r="J25" s="190"/>
      <c r="K25" s="125" t="s">
        <v>74</v>
      </c>
      <c r="L25" s="126"/>
      <c r="M25" s="7"/>
    </row>
    <row r="26" spans="1:13" x14ac:dyDescent="0.3">
      <c r="M26" s="7"/>
    </row>
  </sheetData>
  <sheetProtection selectLockedCells="1" selectUnlockedCells="1"/>
  <mergeCells count="27">
    <mergeCell ref="I21:J21"/>
    <mergeCell ref="I22:J22"/>
    <mergeCell ref="I23:J23"/>
    <mergeCell ref="I25:J25"/>
    <mergeCell ref="I24:J24"/>
    <mergeCell ref="C21:G21"/>
    <mergeCell ref="C22:G22"/>
    <mergeCell ref="C23:G23"/>
    <mergeCell ref="C24:G24"/>
    <mergeCell ref="C25:G25"/>
    <mergeCell ref="A17:E17"/>
    <mergeCell ref="A1:F1"/>
    <mergeCell ref="A2:F2"/>
    <mergeCell ref="A9:E9"/>
    <mergeCell ref="A10:E10"/>
    <mergeCell ref="A11:E11"/>
    <mergeCell ref="A12:E12"/>
    <mergeCell ref="A13:E13"/>
    <mergeCell ref="A5:E5"/>
    <mergeCell ref="A6:E6"/>
    <mergeCell ref="A7:E7"/>
    <mergeCell ref="A8:E8"/>
    <mergeCell ref="M1:M2"/>
    <mergeCell ref="A3:E3"/>
    <mergeCell ref="A4:E4"/>
    <mergeCell ref="A14:E14"/>
    <mergeCell ref="A15:E15"/>
  </mergeCells>
  <printOptions horizontalCentered="1" verticalCentered="1"/>
  <pageMargins left="0.4" right="0.65" top="0.75" bottom="0.3" header="0.3" footer="0.35"/>
  <pageSetup scale="86" orientation="landscape" r:id="rId1"/>
  <headerFooter>
    <oddHeader>&amp;LCU Internal Budget Form for Sponsored Projects
(cost sharing should be submitted on a spearate form)&amp;C                                               Dept# to Budget</oddHeader>
    <oddFooter xml:space="preserve">&amp;C
&amp;R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2"/>
  <sheetViews>
    <sheetView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C26" sqref="C26"/>
    </sheetView>
  </sheetViews>
  <sheetFormatPr defaultRowHeight="24.75" customHeight="1" x14ac:dyDescent="0.3"/>
  <cols>
    <col min="1" max="1" width="17.109375" style="8" customWidth="1"/>
    <col min="2" max="2" width="9.88671875" style="9" customWidth="1"/>
    <col min="3" max="3" width="11.33203125" style="9" customWidth="1"/>
    <col min="4" max="4" width="6.109375" style="9" customWidth="1"/>
    <col min="5" max="5" width="13.77734375" style="9" bestFit="1" customWidth="1"/>
    <col min="6" max="9" width="11.21875" style="9" customWidth="1"/>
    <col min="10" max="10" width="17.21875" style="9" customWidth="1"/>
    <col min="11" max="11" width="9.6640625" style="9" customWidth="1"/>
    <col min="12" max="17" width="8.6640625" style="9" customWidth="1"/>
    <col min="18" max="16384" width="8.88671875" style="9"/>
  </cols>
  <sheetData>
    <row r="1" spans="1:12" ht="24.75" customHeight="1" thickBot="1" x14ac:dyDescent="0.35">
      <c r="A1" s="193"/>
      <c r="B1" s="194"/>
      <c r="C1" s="194"/>
      <c r="D1" s="195"/>
      <c r="E1" s="193"/>
      <c r="F1" s="194"/>
      <c r="G1" s="194"/>
      <c r="H1" s="196"/>
      <c r="I1" s="197"/>
      <c r="J1" s="198"/>
      <c r="K1" s="101"/>
      <c r="L1" s="101"/>
    </row>
    <row r="2" spans="1:12" s="80" customFormat="1" ht="24.75" customHeight="1" thickBot="1" x14ac:dyDescent="0.25">
      <c r="A2" s="202" t="s">
        <v>122</v>
      </c>
      <c r="B2" s="203"/>
      <c r="C2" s="203"/>
      <c r="D2" s="203"/>
      <c r="E2" s="203"/>
      <c r="F2" s="203"/>
      <c r="G2" s="203"/>
      <c r="H2" s="203"/>
      <c r="I2" s="203"/>
      <c r="J2" s="204"/>
    </row>
    <row r="3" spans="1:12" ht="22.5" customHeight="1" thickBot="1" x14ac:dyDescent="0.35">
      <c r="A3" s="102"/>
      <c r="B3" s="199" t="s">
        <v>103</v>
      </c>
      <c r="C3" s="200"/>
      <c r="D3" s="201"/>
      <c r="E3" s="120" t="str">
        <f>IF(F3="","ENTER RATE", "Indirect rate")</f>
        <v>ENTER RATE</v>
      </c>
      <c r="F3" s="103"/>
      <c r="G3" s="206" t="str">
        <f>IF(I3="", "ENTER NUMBER OF YEARS", "Number of Years")</f>
        <v>ENTER NUMBER OF YEARS</v>
      </c>
      <c r="H3" s="197"/>
      <c r="I3" s="104"/>
      <c r="J3" s="105"/>
    </row>
    <row r="4" spans="1:12" ht="22.5" customHeight="1" thickTop="1" x14ac:dyDescent="0.3">
      <c r="A4" s="62" t="s">
        <v>55</v>
      </c>
      <c r="B4" s="210" t="s">
        <v>26</v>
      </c>
      <c r="C4" s="211"/>
      <c r="D4" s="212"/>
      <c r="E4" s="10" t="s">
        <v>21</v>
      </c>
      <c r="F4" s="25">
        <v>1.5</v>
      </c>
      <c r="G4" s="11" t="s">
        <v>22</v>
      </c>
      <c r="H4" s="11" t="s">
        <v>23</v>
      </c>
      <c r="I4" s="25" t="s">
        <v>24</v>
      </c>
      <c r="J4" s="12" t="s">
        <v>25</v>
      </c>
    </row>
    <row r="5" spans="1:12" ht="22.5" customHeight="1" x14ac:dyDescent="0.3">
      <c r="A5" s="63" t="s">
        <v>41</v>
      </c>
      <c r="B5" s="15" t="s">
        <v>64</v>
      </c>
      <c r="C5" s="94" t="s">
        <v>51</v>
      </c>
      <c r="D5" s="15" t="s">
        <v>50</v>
      </c>
      <c r="E5" s="16" t="s">
        <v>52</v>
      </c>
      <c r="F5" s="91">
        <v>1.03</v>
      </c>
      <c r="G5" s="91">
        <f>IF($I$3=3,F5,IF($I$3=4,F5,IF($I$3=5,F5,0)))</f>
        <v>0</v>
      </c>
      <c r="H5" s="91">
        <f>IF($I$3=4,G5,IF($I$3=5,G5,0))</f>
        <v>0</v>
      </c>
      <c r="I5" s="91">
        <f>IF($I$3=5,H5,0)</f>
        <v>0</v>
      </c>
      <c r="J5" s="17"/>
    </row>
    <row r="6" spans="1:12" ht="21" customHeight="1" x14ac:dyDescent="0.3">
      <c r="A6" s="63"/>
      <c r="B6" s="18"/>
      <c r="C6" s="112">
        <v>0</v>
      </c>
      <c r="D6" s="116">
        <v>0</v>
      </c>
      <c r="E6" s="44">
        <f t="shared" ref="E6:E13" si="0">IF(B6&lt;1,(C6/9)*D6,B6)</f>
        <v>0</v>
      </c>
      <c r="F6" s="45">
        <f>IF(I$3&gt;1,E6*F$5,0)</f>
        <v>0</v>
      </c>
      <c r="G6" s="45">
        <f t="shared" ref="G6:G13" si="1">F6*G$5</f>
        <v>0</v>
      </c>
      <c r="H6" s="45">
        <f t="shared" ref="H6:I13" si="2">G6*H$5</f>
        <v>0</v>
      </c>
      <c r="I6" s="45">
        <f t="shared" si="2"/>
        <v>0</v>
      </c>
      <c r="J6" s="43">
        <f t="shared" ref="J6:J13" si="3">SUM(E6:I6)</f>
        <v>0</v>
      </c>
    </row>
    <row r="7" spans="1:12" ht="21" customHeight="1" x14ac:dyDescent="0.3">
      <c r="A7" s="63"/>
      <c r="B7" s="18"/>
      <c r="C7" s="112">
        <v>0</v>
      </c>
      <c r="D7" s="116">
        <v>0</v>
      </c>
      <c r="E7" s="44">
        <f t="shared" si="0"/>
        <v>0</v>
      </c>
      <c r="F7" s="45">
        <f>IF(I$3&gt;1,E7*F$5,0)</f>
        <v>0</v>
      </c>
      <c r="G7" s="45">
        <f t="shared" si="1"/>
        <v>0</v>
      </c>
      <c r="H7" s="45">
        <f t="shared" si="2"/>
        <v>0</v>
      </c>
      <c r="I7" s="45">
        <f t="shared" si="2"/>
        <v>0</v>
      </c>
      <c r="J7" s="43">
        <f t="shared" si="3"/>
        <v>0</v>
      </c>
    </row>
    <row r="8" spans="1:12" ht="21" customHeight="1" x14ac:dyDescent="0.3">
      <c r="A8" s="63"/>
      <c r="B8" s="18"/>
      <c r="C8" s="112"/>
      <c r="D8" s="116">
        <v>0</v>
      </c>
      <c r="E8" s="44">
        <f t="shared" si="0"/>
        <v>0</v>
      </c>
      <c r="F8" s="45">
        <f t="shared" ref="F8:F13" si="4">IF(I$3&gt;1,E8*F$5,0)</f>
        <v>0</v>
      </c>
      <c r="G8" s="45">
        <f t="shared" si="1"/>
        <v>0</v>
      </c>
      <c r="H8" s="45">
        <f t="shared" si="2"/>
        <v>0</v>
      </c>
      <c r="I8" s="45">
        <f t="shared" si="2"/>
        <v>0</v>
      </c>
      <c r="J8" s="43">
        <f t="shared" si="3"/>
        <v>0</v>
      </c>
    </row>
    <row r="9" spans="1:12" ht="21" customHeight="1" x14ac:dyDescent="0.3">
      <c r="A9" s="63"/>
      <c r="B9" s="18"/>
      <c r="C9" s="112"/>
      <c r="D9" s="116">
        <v>0</v>
      </c>
      <c r="E9" s="44">
        <f t="shared" si="0"/>
        <v>0</v>
      </c>
      <c r="F9" s="45">
        <f t="shared" si="4"/>
        <v>0</v>
      </c>
      <c r="G9" s="45">
        <f t="shared" si="1"/>
        <v>0</v>
      </c>
      <c r="H9" s="45">
        <f t="shared" si="2"/>
        <v>0</v>
      </c>
      <c r="I9" s="45">
        <f t="shared" si="2"/>
        <v>0</v>
      </c>
      <c r="J9" s="43">
        <f t="shared" si="3"/>
        <v>0</v>
      </c>
    </row>
    <row r="10" spans="1:12" ht="21" customHeight="1" x14ac:dyDescent="0.3">
      <c r="A10" s="63"/>
      <c r="B10" s="18"/>
      <c r="C10" s="112"/>
      <c r="D10" s="116">
        <f>IF(C10&gt;0,B10/(C10/9),0)</f>
        <v>0</v>
      </c>
      <c r="E10" s="44">
        <f t="shared" si="0"/>
        <v>0</v>
      </c>
      <c r="F10" s="45">
        <f t="shared" si="4"/>
        <v>0</v>
      </c>
      <c r="G10" s="45">
        <f t="shared" si="1"/>
        <v>0</v>
      </c>
      <c r="H10" s="45">
        <f t="shared" si="2"/>
        <v>0</v>
      </c>
      <c r="I10" s="45">
        <f t="shared" si="2"/>
        <v>0</v>
      </c>
      <c r="J10" s="43">
        <f t="shared" si="3"/>
        <v>0</v>
      </c>
    </row>
    <row r="11" spans="1:12" ht="21" customHeight="1" x14ac:dyDescent="0.3">
      <c r="A11" s="63"/>
      <c r="B11" s="18"/>
      <c r="C11" s="112"/>
      <c r="D11" s="116">
        <f>IF(C11&gt;0,B11/(C11/9),0)</f>
        <v>0</v>
      </c>
      <c r="E11" s="44">
        <f t="shared" si="0"/>
        <v>0</v>
      </c>
      <c r="F11" s="45">
        <f t="shared" si="4"/>
        <v>0</v>
      </c>
      <c r="G11" s="45">
        <f t="shared" si="1"/>
        <v>0</v>
      </c>
      <c r="H11" s="45">
        <f t="shared" si="2"/>
        <v>0</v>
      </c>
      <c r="I11" s="45">
        <f t="shared" si="2"/>
        <v>0</v>
      </c>
      <c r="J11" s="43">
        <f t="shared" si="3"/>
        <v>0</v>
      </c>
    </row>
    <row r="12" spans="1:12" ht="21" customHeight="1" x14ac:dyDescent="0.3">
      <c r="A12" s="63"/>
      <c r="B12" s="18"/>
      <c r="C12" s="112"/>
      <c r="D12" s="116">
        <f>IF(C12&gt;0,B12/(C12/9),0)</f>
        <v>0</v>
      </c>
      <c r="E12" s="44">
        <f t="shared" si="0"/>
        <v>0</v>
      </c>
      <c r="F12" s="45">
        <f t="shared" si="4"/>
        <v>0</v>
      </c>
      <c r="G12" s="45">
        <f t="shared" si="1"/>
        <v>0</v>
      </c>
      <c r="H12" s="45">
        <f t="shared" si="2"/>
        <v>0</v>
      </c>
      <c r="I12" s="45">
        <f t="shared" si="2"/>
        <v>0</v>
      </c>
      <c r="J12" s="43">
        <f t="shared" si="3"/>
        <v>0</v>
      </c>
    </row>
    <row r="13" spans="1:12" ht="21" customHeight="1" x14ac:dyDescent="0.3">
      <c r="A13" s="63"/>
      <c r="B13" s="18"/>
      <c r="C13" s="112">
        <v>50000</v>
      </c>
      <c r="D13" s="116">
        <f>IF(C13&gt;0,B13/(C13/9),0)</f>
        <v>0</v>
      </c>
      <c r="E13" s="44">
        <f t="shared" si="0"/>
        <v>0</v>
      </c>
      <c r="F13" s="45">
        <f t="shared" si="4"/>
        <v>0</v>
      </c>
      <c r="G13" s="45">
        <f t="shared" si="1"/>
        <v>0</v>
      </c>
      <c r="H13" s="45">
        <f t="shared" si="2"/>
        <v>0</v>
      </c>
      <c r="I13" s="45">
        <f t="shared" si="2"/>
        <v>0</v>
      </c>
      <c r="J13" s="43">
        <f t="shared" si="3"/>
        <v>0</v>
      </c>
    </row>
    <row r="14" spans="1:12" ht="22.5" customHeight="1" x14ac:dyDescent="0.3">
      <c r="A14" s="63" t="s">
        <v>42</v>
      </c>
      <c r="B14" s="15" t="s">
        <v>64</v>
      </c>
      <c r="C14" s="114" t="s">
        <v>51</v>
      </c>
      <c r="D14" s="117" t="s">
        <v>50</v>
      </c>
      <c r="E14" s="16" t="s">
        <v>52</v>
      </c>
      <c r="F14" s="91">
        <f>F5</f>
        <v>1.03</v>
      </c>
      <c r="G14" s="91">
        <f>G5</f>
        <v>0</v>
      </c>
      <c r="H14" s="91">
        <f>H5</f>
        <v>0</v>
      </c>
      <c r="I14" s="91">
        <f>I5</f>
        <v>0</v>
      </c>
      <c r="J14" s="28"/>
    </row>
    <row r="15" spans="1:12" ht="21" customHeight="1" x14ac:dyDescent="0.3">
      <c r="A15" s="63"/>
      <c r="B15" s="13"/>
      <c r="C15" s="115"/>
      <c r="D15" s="116">
        <v>0</v>
      </c>
      <c r="E15" s="44">
        <f>IF(B15&lt;1,(C15/12)*D15,B15)</f>
        <v>0</v>
      </c>
      <c r="F15" s="45">
        <f>IF(I$3&gt;1,E15*F$5,0)</f>
        <v>0</v>
      </c>
      <c r="G15" s="45">
        <f t="shared" ref="G15:I17" si="5">F15*G$14</f>
        <v>0</v>
      </c>
      <c r="H15" s="45">
        <f t="shared" si="5"/>
        <v>0</v>
      </c>
      <c r="I15" s="45">
        <f t="shared" si="5"/>
        <v>0</v>
      </c>
      <c r="J15" s="43">
        <f>SUM(E15:I15)</f>
        <v>0</v>
      </c>
    </row>
    <row r="16" spans="1:12" ht="21" customHeight="1" x14ac:dyDescent="0.3">
      <c r="A16" s="63"/>
      <c r="B16" s="13"/>
      <c r="C16" s="115"/>
      <c r="D16" s="116">
        <v>0</v>
      </c>
      <c r="E16" s="44">
        <f>IF(B16&lt;1,(C16/12)*D16,B16)</f>
        <v>0</v>
      </c>
      <c r="F16" s="45">
        <f>IF(I$3&gt;1,E16*F$5,0)</f>
        <v>0</v>
      </c>
      <c r="G16" s="45">
        <f t="shared" si="5"/>
        <v>0</v>
      </c>
      <c r="H16" s="45">
        <f t="shared" si="5"/>
        <v>0</v>
      </c>
      <c r="I16" s="45">
        <f t="shared" si="5"/>
        <v>0</v>
      </c>
      <c r="J16" s="43">
        <f>SUM(E16:I16)</f>
        <v>0</v>
      </c>
    </row>
    <row r="17" spans="1:10" ht="21" customHeight="1" x14ac:dyDescent="0.3">
      <c r="A17" s="63"/>
      <c r="B17" s="13"/>
      <c r="C17" s="115"/>
      <c r="D17" s="116">
        <v>0</v>
      </c>
      <c r="E17" s="44">
        <f>IF(B17&lt;1,(C17/12)*D17,B17)</f>
        <v>0</v>
      </c>
      <c r="F17" s="45">
        <f>IF(I$3&gt;1,E17*F$5,0)</f>
        <v>0</v>
      </c>
      <c r="G17" s="45">
        <f t="shared" si="5"/>
        <v>0</v>
      </c>
      <c r="H17" s="45">
        <f t="shared" si="5"/>
        <v>0</v>
      </c>
      <c r="I17" s="45">
        <f t="shared" si="5"/>
        <v>0</v>
      </c>
      <c r="J17" s="43">
        <f>SUM(E17:I17)</f>
        <v>0</v>
      </c>
    </row>
    <row r="18" spans="1:10" ht="22.5" customHeight="1" x14ac:dyDescent="0.3">
      <c r="A18" s="74" t="s">
        <v>70</v>
      </c>
      <c r="B18" s="15" t="s">
        <v>64</v>
      </c>
      <c r="C18" s="114" t="s">
        <v>51</v>
      </c>
      <c r="D18" s="117" t="s">
        <v>50</v>
      </c>
      <c r="E18" s="16" t="s">
        <v>52</v>
      </c>
      <c r="F18" s="91">
        <f>F5</f>
        <v>1.03</v>
      </c>
      <c r="G18" s="91">
        <f>G5</f>
        <v>0</v>
      </c>
      <c r="H18" s="91">
        <f>H5</f>
        <v>0</v>
      </c>
      <c r="I18" s="91">
        <f>I5</f>
        <v>0</v>
      </c>
      <c r="J18" s="75"/>
    </row>
    <row r="19" spans="1:10" ht="21" customHeight="1" x14ac:dyDescent="0.3">
      <c r="A19" s="74"/>
      <c r="B19" s="13"/>
      <c r="C19" s="113"/>
      <c r="D19" s="118">
        <v>0</v>
      </c>
      <c r="E19" s="44">
        <f>IF(B19&lt;1,(C19/12)*D19,B19)</f>
        <v>0</v>
      </c>
      <c r="F19" s="45">
        <f>IF(I$3&gt;1,E19*F$5,0)</f>
        <v>0</v>
      </c>
      <c r="G19" s="45">
        <f t="shared" ref="G19:I20" si="6">F19*G$18</f>
        <v>0</v>
      </c>
      <c r="H19" s="45">
        <f t="shared" si="6"/>
        <v>0</v>
      </c>
      <c r="I19" s="45">
        <f t="shared" si="6"/>
        <v>0</v>
      </c>
      <c r="J19" s="43">
        <f>SUM(E19:I19)</f>
        <v>0</v>
      </c>
    </row>
    <row r="20" spans="1:10" ht="21" customHeight="1" x14ac:dyDescent="0.3">
      <c r="A20" s="74"/>
      <c r="B20" s="13"/>
      <c r="C20" s="113"/>
      <c r="D20" s="119">
        <v>0</v>
      </c>
      <c r="E20" s="44">
        <f>IF(B20&lt;1,(C20/12)*D20,B20)</f>
        <v>0</v>
      </c>
      <c r="F20" s="45">
        <f>IF(I$3&gt;1,E20*F$5,0)</f>
        <v>0</v>
      </c>
      <c r="G20" s="45">
        <f t="shared" si="6"/>
        <v>0</v>
      </c>
      <c r="H20" s="45">
        <f t="shared" si="6"/>
        <v>0</v>
      </c>
      <c r="I20" s="45">
        <f t="shared" si="6"/>
        <v>0</v>
      </c>
      <c r="J20" s="43">
        <f>SUM(E20:I20)</f>
        <v>0</v>
      </c>
    </row>
    <row r="21" spans="1:10" ht="22.5" customHeight="1" x14ac:dyDescent="0.3">
      <c r="A21" s="64" t="s">
        <v>27</v>
      </c>
      <c r="B21" s="97"/>
      <c r="C21" s="96"/>
      <c r="D21" s="95" t="s">
        <v>68</v>
      </c>
      <c r="E21" s="16" t="s">
        <v>52</v>
      </c>
      <c r="F21" s="91">
        <f>F5</f>
        <v>1.03</v>
      </c>
      <c r="G21" s="91">
        <f>IF($I$3=3,F21,IF($I$3=4,F21,IF($I$3=5,F21,0)))</f>
        <v>0</v>
      </c>
      <c r="H21" s="91">
        <f>IF($I$3=4,G21,IF($I$3=5,G21,0))</f>
        <v>0</v>
      </c>
      <c r="I21" s="91">
        <f>IF($I$3=5,H21,0)</f>
        <v>0</v>
      </c>
      <c r="J21" s="17"/>
    </row>
    <row r="22" spans="1:10" ht="22.5" customHeight="1" x14ac:dyDescent="0.3">
      <c r="A22" s="64" t="s">
        <v>121</v>
      </c>
      <c r="B22" s="20"/>
      <c r="C22" s="20"/>
      <c r="D22" s="31"/>
      <c r="E22" s="22"/>
      <c r="F22" s="45">
        <f>IF(I$3&gt;1,E22*F$5,0)</f>
        <v>0</v>
      </c>
      <c r="G22" s="52">
        <f>F22*G21</f>
        <v>0</v>
      </c>
      <c r="H22" s="45">
        <f t="shared" ref="G22:I27" si="7">G22*H$5</f>
        <v>0</v>
      </c>
      <c r="I22" s="45">
        <f t="shared" si="7"/>
        <v>0</v>
      </c>
      <c r="J22" s="43">
        <f t="shared" ref="J22:J30" si="8">SUM(E22:I22)</f>
        <v>0</v>
      </c>
    </row>
    <row r="23" spans="1:10" ht="22.5" customHeight="1" x14ac:dyDescent="0.3">
      <c r="A23" s="64" t="s">
        <v>47</v>
      </c>
      <c r="B23" s="20"/>
      <c r="C23" s="20"/>
      <c r="D23" s="32"/>
      <c r="E23" s="14"/>
      <c r="F23" s="45">
        <f>IF(I$3&gt;1,E23*F$5,0)</f>
        <v>0</v>
      </c>
      <c r="G23" s="45">
        <f t="shared" si="7"/>
        <v>0</v>
      </c>
      <c r="H23" s="45">
        <f t="shared" si="7"/>
        <v>0</v>
      </c>
      <c r="I23" s="45">
        <f t="shared" si="7"/>
        <v>0</v>
      </c>
      <c r="J23" s="43">
        <f t="shared" si="8"/>
        <v>0</v>
      </c>
    </row>
    <row r="24" spans="1:10" ht="22.5" customHeight="1" x14ac:dyDescent="0.3">
      <c r="A24" s="64" t="s">
        <v>104</v>
      </c>
      <c r="B24" s="20"/>
      <c r="C24" s="20"/>
      <c r="D24" s="31"/>
      <c r="E24" s="22"/>
      <c r="F24" s="45">
        <f>IF(I$3&gt;1,E24*F$5,0)</f>
        <v>0</v>
      </c>
      <c r="G24" s="45">
        <f t="shared" si="7"/>
        <v>0</v>
      </c>
      <c r="H24" s="45">
        <f t="shared" si="7"/>
        <v>0</v>
      </c>
      <c r="I24" s="52">
        <f>H24*I21</f>
        <v>0</v>
      </c>
      <c r="J24" s="43">
        <f t="shared" si="8"/>
        <v>0</v>
      </c>
    </row>
    <row r="25" spans="1:10" ht="22.5" customHeight="1" x14ac:dyDescent="0.3">
      <c r="A25" s="64" t="s">
        <v>105</v>
      </c>
      <c r="B25" s="20"/>
      <c r="C25" s="20"/>
      <c r="D25" s="31"/>
      <c r="E25" s="22"/>
      <c r="F25" s="45">
        <f>IF(I$3&gt;1,E25*F$5,0)</f>
        <v>0</v>
      </c>
      <c r="G25" s="45">
        <f t="shared" si="7"/>
        <v>0</v>
      </c>
      <c r="H25" s="45">
        <f t="shared" si="7"/>
        <v>0</v>
      </c>
      <c r="I25" s="52">
        <f>H25*I21</f>
        <v>0</v>
      </c>
      <c r="J25" s="43">
        <f t="shared" si="8"/>
        <v>0</v>
      </c>
    </row>
    <row r="26" spans="1:10" ht="22.5" customHeight="1" x14ac:dyDescent="0.3">
      <c r="A26" s="64" t="s">
        <v>28</v>
      </c>
      <c r="B26" s="20"/>
      <c r="C26" s="20"/>
      <c r="D26" s="32"/>
      <c r="E26" s="22"/>
      <c r="F26" s="45">
        <v>0</v>
      </c>
      <c r="G26" s="45">
        <f t="shared" si="7"/>
        <v>0</v>
      </c>
      <c r="H26" s="45">
        <f t="shared" si="7"/>
        <v>0</v>
      </c>
      <c r="I26" s="45">
        <f t="shared" si="7"/>
        <v>0</v>
      </c>
      <c r="J26" s="43">
        <f t="shared" si="8"/>
        <v>0</v>
      </c>
    </row>
    <row r="27" spans="1:10" ht="22.5" customHeight="1" x14ac:dyDescent="0.3">
      <c r="A27" s="64" t="s">
        <v>46</v>
      </c>
      <c r="B27" s="20"/>
      <c r="C27" s="20"/>
      <c r="D27" s="32"/>
      <c r="E27" s="14"/>
      <c r="F27" s="45">
        <f t="shared" ref="F27" si="9">IF(I$3&gt;1,E27*F$5,0)</f>
        <v>0</v>
      </c>
      <c r="G27" s="45">
        <f t="shared" si="7"/>
        <v>0</v>
      </c>
      <c r="H27" s="45">
        <f t="shared" si="7"/>
        <v>0</v>
      </c>
      <c r="I27" s="45">
        <f t="shared" si="7"/>
        <v>0</v>
      </c>
      <c r="J27" s="43">
        <f t="shared" si="8"/>
        <v>0</v>
      </c>
    </row>
    <row r="28" spans="1:10" ht="22.5" customHeight="1" x14ac:dyDescent="0.3">
      <c r="A28" s="64" t="s">
        <v>29</v>
      </c>
      <c r="B28" s="20"/>
      <c r="C28" s="20"/>
      <c r="D28" s="21"/>
      <c r="E28" s="45">
        <f>SUM(E6:E13)+SUM(E15:E17)+SUM(E19:E20)+SUM(E22:E27)</f>
        <v>0</v>
      </c>
      <c r="F28" s="45">
        <f>SUM(F6:F13)+SUM(F15:F17)+SUM(F19:F20)+SUM(F22:F27)</f>
        <v>0</v>
      </c>
      <c r="G28" s="45">
        <f>SUM(G6:G13)+SUM(G15:G17)+SUM(G19:G20)+SUM(G22:G27)</f>
        <v>0</v>
      </c>
      <c r="H28" s="45">
        <f>SUM(H6:H13)+SUM(H15:H17)+SUM(H19:H20)+SUM(H22:H27)</f>
        <v>0</v>
      </c>
      <c r="I28" s="45">
        <f>SUM(I6:I13)+SUM(I15:I17)+SUM(I19:I20)+SUM(I22:I27)</f>
        <v>0</v>
      </c>
      <c r="J28" s="43">
        <f t="shared" si="8"/>
        <v>0</v>
      </c>
    </row>
    <row r="29" spans="1:10" ht="22.5" customHeight="1" x14ac:dyDescent="0.3">
      <c r="A29" s="64" t="s">
        <v>30</v>
      </c>
      <c r="B29" s="213" t="s">
        <v>67</v>
      </c>
      <c r="C29" s="214"/>
      <c r="D29" s="215"/>
      <c r="E29" s="45">
        <f>(SUM(E6:E13)*0.311)+(SUM(E15:E17)*0.372)+(SUM(E22:E23)*0.372)+(SUM(E24:E25)*0.134)+(SUM(E26:E26)*0.032)+(SUM(E27:E27)*0.209)+(SUM(E19:E20)*0.372)</f>
        <v>0</v>
      </c>
      <c r="F29" s="45">
        <f t="shared" ref="F29:I29" si="10">(SUM(F6:F13)*0.311)+(SUM(F15:F17)*0.372)+(SUM(F22:F23)*0.372)+(SUM(F24:F25)*0.134)+(SUM(F26:F26)*0.032)+(SUM(F27:F27)*0.209)+(SUM(F19:F20)*0.372)</f>
        <v>0</v>
      </c>
      <c r="G29" s="45">
        <f t="shared" si="10"/>
        <v>0</v>
      </c>
      <c r="H29" s="45">
        <f t="shared" si="10"/>
        <v>0</v>
      </c>
      <c r="I29" s="45">
        <f t="shared" si="10"/>
        <v>0</v>
      </c>
      <c r="J29" s="43">
        <f t="shared" si="8"/>
        <v>0</v>
      </c>
    </row>
    <row r="30" spans="1:10" ht="22.5" customHeight="1" thickBot="1" x14ac:dyDescent="0.35">
      <c r="A30" s="64" t="s">
        <v>31</v>
      </c>
      <c r="B30" s="20"/>
      <c r="C30" s="20"/>
      <c r="D30" s="21"/>
      <c r="E30" s="47">
        <f>E28+E29</f>
        <v>0</v>
      </c>
      <c r="F30" s="53">
        <f>F28+F29</f>
        <v>0</v>
      </c>
      <c r="G30" s="53">
        <f>G28+G29</f>
        <v>0</v>
      </c>
      <c r="H30" s="53">
        <f>H28+H29</f>
        <v>0</v>
      </c>
      <c r="I30" s="54">
        <f>I28+I29</f>
        <v>0</v>
      </c>
      <c r="J30" s="46">
        <f t="shared" si="8"/>
        <v>0</v>
      </c>
    </row>
    <row r="31" spans="1:10" ht="22.5" customHeight="1" x14ac:dyDescent="0.3">
      <c r="A31" s="65" t="s">
        <v>54</v>
      </c>
      <c r="B31" s="23"/>
      <c r="C31" s="23"/>
      <c r="D31" s="24"/>
      <c r="E31" s="93"/>
      <c r="F31" s="207" t="str">
        <f>IF(E31="","","PLEASE ENTER DATA IN CELLS 33 THRU 35")</f>
        <v/>
      </c>
      <c r="G31" s="208"/>
      <c r="H31" s="208"/>
      <c r="I31" s="208"/>
      <c r="J31" s="209"/>
    </row>
    <row r="32" spans="1:10" ht="22.5" customHeight="1" x14ac:dyDescent="0.3">
      <c r="A32" s="64" t="s">
        <v>32</v>
      </c>
      <c r="B32" s="20"/>
      <c r="C32" s="20"/>
      <c r="D32" s="21"/>
      <c r="E32" s="22"/>
      <c r="F32" s="19"/>
      <c r="G32" s="19"/>
      <c r="H32" s="19"/>
      <c r="I32" s="19"/>
      <c r="J32" s="43">
        <f>SUM(E32:I32)</f>
        <v>0</v>
      </c>
    </row>
    <row r="33" spans="1:17" ht="22.5" customHeight="1" x14ac:dyDescent="0.3">
      <c r="A33" s="64" t="s">
        <v>48</v>
      </c>
      <c r="B33" s="20"/>
      <c r="C33" s="20"/>
      <c r="D33" s="21"/>
      <c r="E33" s="22"/>
      <c r="F33" s="19"/>
      <c r="G33" s="19"/>
      <c r="H33" s="19"/>
      <c r="I33" s="19"/>
      <c r="J33" s="43">
        <f>SUM(E33:I33)</f>
        <v>0</v>
      </c>
    </row>
    <row r="34" spans="1:17" ht="22.5" customHeight="1" x14ac:dyDescent="0.3">
      <c r="A34" s="64" t="s">
        <v>49</v>
      </c>
      <c r="B34" s="20"/>
      <c r="C34" s="20"/>
      <c r="D34" s="21"/>
      <c r="E34" s="22"/>
      <c r="F34" s="19"/>
      <c r="G34" s="19"/>
      <c r="H34" s="19"/>
      <c r="I34" s="19"/>
      <c r="J34" s="43">
        <f>SUM(E34:I34)</f>
        <v>0</v>
      </c>
    </row>
    <row r="35" spans="1:17" ht="22.5" customHeight="1" x14ac:dyDescent="0.3">
      <c r="A35" s="64" t="s">
        <v>33</v>
      </c>
      <c r="B35" s="20"/>
      <c r="C35" s="20"/>
      <c r="D35" s="21"/>
      <c r="E35" s="92"/>
      <c r="F35" s="207" t="str">
        <f>IF(E35="","","PLEASE ENTER DATA IN CELLS 37 THRU 39")</f>
        <v/>
      </c>
      <c r="G35" s="208"/>
      <c r="H35" s="208"/>
      <c r="I35" s="208"/>
      <c r="J35" s="209"/>
    </row>
    <row r="36" spans="1:17" ht="21" customHeight="1" x14ac:dyDescent="0.3">
      <c r="A36" s="66" t="s">
        <v>43</v>
      </c>
      <c r="B36" s="72"/>
      <c r="C36" s="26"/>
      <c r="D36" s="21"/>
      <c r="E36" s="22"/>
      <c r="F36" s="19"/>
      <c r="G36" s="19"/>
      <c r="H36" s="19"/>
      <c r="I36" s="19"/>
      <c r="J36" s="43">
        <f t="shared" ref="J36:J41" si="11">SUM(E36:I36)</f>
        <v>0</v>
      </c>
      <c r="L36" s="73"/>
    </row>
    <row r="37" spans="1:17" ht="21" customHeight="1" x14ac:dyDescent="0.3">
      <c r="A37" s="66" t="s">
        <v>44</v>
      </c>
      <c r="B37" s="26"/>
      <c r="C37" s="26"/>
      <c r="D37" s="21"/>
      <c r="E37" s="22"/>
      <c r="F37" s="19"/>
      <c r="G37" s="19"/>
      <c r="H37" s="19"/>
      <c r="I37" s="19"/>
      <c r="J37" s="43">
        <f t="shared" si="11"/>
        <v>0</v>
      </c>
    </row>
    <row r="38" spans="1:17" ht="21" customHeight="1" x14ac:dyDescent="0.3">
      <c r="A38" s="66" t="s">
        <v>45</v>
      </c>
      <c r="B38" s="26"/>
      <c r="C38" s="26"/>
      <c r="D38" s="21"/>
      <c r="E38" s="22"/>
      <c r="F38" s="19"/>
      <c r="G38" s="19"/>
      <c r="H38" s="19"/>
      <c r="I38" s="19"/>
      <c r="J38" s="43">
        <f t="shared" si="11"/>
        <v>0</v>
      </c>
      <c r="K38" s="38"/>
      <c r="L38" s="33"/>
      <c r="M38" s="33"/>
      <c r="N38" s="33"/>
      <c r="O38" s="33"/>
      <c r="P38" s="33"/>
      <c r="Q38" s="33"/>
    </row>
    <row r="39" spans="1:17" ht="22.5" customHeight="1" x14ac:dyDescent="0.3">
      <c r="A39" s="64" t="s">
        <v>34</v>
      </c>
      <c r="B39" s="20"/>
      <c r="C39" s="20"/>
      <c r="D39" s="21"/>
      <c r="E39" s="22"/>
      <c r="F39" s="19"/>
      <c r="G39" s="19"/>
      <c r="H39" s="19"/>
      <c r="I39" s="19"/>
      <c r="J39" s="43">
        <f t="shared" si="11"/>
        <v>0</v>
      </c>
      <c r="K39" s="38"/>
      <c r="L39" s="33"/>
      <c r="M39" s="33"/>
      <c r="N39" s="33"/>
      <c r="O39" s="33"/>
      <c r="P39" s="33"/>
      <c r="Q39" s="33"/>
    </row>
    <row r="40" spans="1:17" ht="22.5" customHeight="1" x14ac:dyDescent="0.3">
      <c r="A40" s="64" t="s">
        <v>35</v>
      </c>
      <c r="B40" s="20"/>
      <c r="C40" s="20"/>
      <c r="D40" s="21"/>
      <c r="E40" s="22"/>
      <c r="F40" s="19"/>
      <c r="G40" s="19"/>
      <c r="H40" s="19"/>
      <c r="I40" s="19"/>
      <c r="J40" s="43">
        <f t="shared" si="11"/>
        <v>0</v>
      </c>
      <c r="K40" s="38"/>
      <c r="L40" s="34"/>
      <c r="M40" s="34"/>
      <c r="N40" s="34"/>
      <c r="O40" s="34"/>
      <c r="P40" s="34"/>
      <c r="Q40" s="34"/>
    </row>
    <row r="41" spans="1:17" ht="22.5" customHeight="1" x14ac:dyDescent="0.3">
      <c r="A41" s="64" t="s">
        <v>36</v>
      </c>
      <c r="B41" s="20"/>
      <c r="C41" s="20"/>
      <c r="D41" s="21"/>
      <c r="E41" s="22"/>
      <c r="F41" s="19"/>
      <c r="G41" s="19"/>
      <c r="H41" s="19"/>
      <c r="I41" s="19"/>
      <c r="J41" s="43">
        <f t="shared" si="11"/>
        <v>0</v>
      </c>
      <c r="K41" s="38"/>
      <c r="L41" s="35"/>
      <c r="M41" s="35"/>
      <c r="N41" s="35"/>
      <c r="O41" s="35"/>
      <c r="P41" s="35"/>
      <c r="Q41" s="35"/>
    </row>
    <row r="42" spans="1:17" ht="22.5" customHeight="1" x14ac:dyDescent="0.3">
      <c r="A42" s="67" t="s">
        <v>62</v>
      </c>
      <c r="B42" s="216" t="s">
        <v>69</v>
      </c>
      <c r="C42" s="216"/>
      <c r="D42" s="216"/>
      <c r="E42" s="92"/>
      <c r="F42" s="207" t="str">
        <f>IF(E42="","","PLEASE ENTER DATA IN CELLS 44 THRU 45")</f>
        <v/>
      </c>
      <c r="G42" s="208"/>
      <c r="H42" s="208"/>
      <c r="I42" s="208"/>
      <c r="J42" s="209"/>
      <c r="K42" s="38"/>
      <c r="L42" s="35"/>
      <c r="M42" s="35"/>
      <c r="N42" s="35"/>
      <c r="O42" s="35"/>
      <c r="P42" s="35"/>
      <c r="Q42" s="35"/>
    </row>
    <row r="43" spans="1:17" ht="21" hidden="1" customHeight="1" x14ac:dyDescent="0.3">
      <c r="A43" s="64" t="s">
        <v>65</v>
      </c>
      <c r="B43" s="78"/>
      <c r="C43" s="83">
        <v>0</v>
      </c>
      <c r="D43" s="81" t="s">
        <v>66</v>
      </c>
      <c r="E43" s="82"/>
      <c r="F43" s="52"/>
      <c r="G43" s="52"/>
      <c r="H43" s="52"/>
      <c r="I43" s="52"/>
      <c r="J43" s="43"/>
      <c r="K43" s="38"/>
      <c r="L43" s="35"/>
      <c r="M43" s="35"/>
      <c r="N43" s="35"/>
      <c r="O43" s="35"/>
      <c r="P43" s="35"/>
      <c r="Q43" s="35"/>
    </row>
    <row r="44" spans="1:17" ht="21" customHeight="1" x14ac:dyDescent="0.3">
      <c r="A44" s="64" t="s">
        <v>72</v>
      </c>
      <c r="B44" s="79"/>
      <c r="C44" s="83"/>
      <c r="D44" s="81" t="s">
        <v>66</v>
      </c>
      <c r="E44" s="82">
        <v>0</v>
      </c>
      <c r="F44" s="52">
        <f t="shared" ref="F44:I44" si="12">IF(F25=0,0,(E44*1.05))</f>
        <v>0</v>
      </c>
      <c r="G44" s="52">
        <f t="shared" si="12"/>
        <v>0</v>
      </c>
      <c r="H44" s="52">
        <f t="shared" si="12"/>
        <v>0</v>
      </c>
      <c r="I44" s="52">
        <f t="shared" si="12"/>
        <v>0</v>
      </c>
      <c r="J44" s="43">
        <f>SUM(E44:I44)</f>
        <v>0</v>
      </c>
      <c r="K44" s="38"/>
      <c r="L44" s="35"/>
      <c r="M44" s="35"/>
      <c r="N44" s="35"/>
      <c r="O44" s="35"/>
      <c r="P44" s="35"/>
      <c r="Q44" s="35"/>
    </row>
    <row r="45" spans="1:17" ht="22.5" customHeight="1" x14ac:dyDescent="0.3">
      <c r="A45" s="64" t="s">
        <v>63</v>
      </c>
      <c r="B45" s="20"/>
      <c r="C45" s="20"/>
      <c r="D45" s="21"/>
      <c r="E45" s="22"/>
      <c r="F45" s="19"/>
      <c r="G45" s="19"/>
      <c r="H45" s="19"/>
      <c r="I45" s="19"/>
      <c r="J45" s="43">
        <f>SUM(E45:I45)</f>
        <v>0</v>
      </c>
      <c r="K45" s="38"/>
      <c r="L45" s="35"/>
      <c r="M45" s="35"/>
      <c r="N45" s="35"/>
      <c r="O45" s="35"/>
      <c r="P45" s="35"/>
      <c r="Q45" s="35"/>
    </row>
    <row r="46" spans="1:17" ht="22.5" customHeight="1" x14ac:dyDescent="0.3">
      <c r="A46" s="64" t="s">
        <v>53</v>
      </c>
      <c r="B46" s="20"/>
      <c r="C46" s="20"/>
      <c r="D46" s="21"/>
      <c r="E46" s="92"/>
      <c r="F46" s="207" t="str">
        <f>IF(E46="","","PLEASE ENTER DATA IN CELLS 48 THRU 51")</f>
        <v/>
      </c>
      <c r="G46" s="208"/>
      <c r="H46" s="208"/>
      <c r="I46" s="208"/>
      <c r="J46" s="209"/>
      <c r="K46" s="39"/>
      <c r="L46" s="36"/>
      <c r="M46" s="37"/>
      <c r="N46" s="37"/>
      <c r="O46" s="37"/>
      <c r="P46" s="37"/>
      <c r="Q46" s="37"/>
    </row>
    <row r="47" spans="1:17" ht="21" customHeight="1" x14ac:dyDescent="0.3">
      <c r="A47" s="217"/>
      <c r="B47" s="218"/>
      <c r="C47" s="218"/>
      <c r="D47" s="219"/>
      <c r="E47" s="22">
        <v>0</v>
      </c>
      <c r="F47" s="19">
        <v>0</v>
      </c>
      <c r="G47" s="19"/>
      <c r="H47" s="19"/>
      <c r="I47" s="19"/>
      <c r="J47" s="43">
        <f t="shared" ref="J47:J55" si="13">SUM(E47:I47)</f>
        <v>0</v>
      </c>
      <c r="K47" s="38"/>
      <c r="L47" s="33"/>
      <c r="M47" s="33"/>
      <c r="N47" s="33"/>
      <c r="O47" s="33"/>
      <c r="P47" s="33"/>
      <c r="Q47" s="33"/>
    </row>
    <row r="48" spans="1:17" ht="21" customHeight="1" x14ac:dyDescent="0.3">
      <c r="A48" s="217"/>
      <c r="B48" s="218"/>
      <c r="C48" s="218"/>
      <c r="D48" s="219"/>
      <c r="E48" s="22"/>
      <c r="F48" s="19"/>
      <c r="G48" s="19"/>
      <c r="H48" s="19"/>
      <c r="I48" s="19"/>
      <c r="J48" s="43">
        <f t="shared" si="13"/>
        <v>0</v>
      </c>
      <c r="K48" s="38"/>
      <c r="L48" s="34"/>
      <c r="M48" s="34"/>
      <c r="N48" s="34"/>
      <c r="O48" s="34"/>
      <c r="P48" s="34"/>
      <c r="Q48" s="34"/>
    </row>
    <row r="49" spans="1:17" ht="21" customHeight="1" x14ac:dyDescent="0.3">
      <c r="A49" s="217"/>
      <c r="B49" s="218"/>
      <c r="C49" s="218"/>
      <c r="D49" s="219"/>
      <c r="E49" s="22"/>
      <c r="F49" s="19"/>
      <c r="G49" s="19"/>
      <c r="H49" s="19"/>
      <c r="I49" s="19"/>
      <c r="J49" s="43">
        <f t="shared" si="13"/>
        <v>0</v>
      </c>
      <c r="K49" s="38"/>
      <c r="L49" s="35"/>
      <c r="M49" s="35"/>
      <c r="N49" s="35"/>
      <c r="O49" s="35"/>
      <c r="P49" s="35"/>
      <c r="Q49" s="35"/>
    </row>
    <row r="50" spans="1:17" ht="21" customHeight="1" x14ac:dyDescent="0.3">
      <c r="A50" s="217"/>
      <c r="B50" s="218"/>
      <c r="C50" s="218"/>
      <c r="D50" s="219"/>
      <c r="E50" s="22"/>
      <c r="F50" s="19"/>
      <c r="G50" s="19"/>
      <c r="H50" s="19"/>
      <c r="I50" s="19"/>
      <c r="J50" s="43">
        <f t="shared" si="13"/>
        <v>0</v>
      </c>
      <c r="K50" s="38"/>
      <c r="L50" s="35"/>
      <c r="M50" s="35"/>
      <c r="N50" s="35"/>
      <c r="O50" s="35"/>
      <c r="P50" s="35"/>
      <c r="Q50" s="35"/>
    </row>
    <row r="51" spans="1:17" ht="22.5" customHeight="1" x14ac:dyDescent="0.3">
      <c r="A51" s="68" t="s">
        <v>37</v>
      </c>
      <c r="B51" s="48"/>
      <c r="C51" s="48"/>
      <c r="D51" s="49"/>
      <c r="E51" s="51">
        <f>SUM(E31:E41)+SUM(E43:E50)</f>
        <v>0</v>
      </c>
      <c r="F51" s="51">
        <f>SUM(F31:F41)+SUM(F43:F50)</f>
        <v>0</v>
      </c>
      <c r="G51" s="51">
        <f>SUM(G31:G41)+SUM(G43:G50)</f>
        <v>0</v>
      </c>
      <c r="H51" s="51">
        <f>SUM(H31:H41)+SUM(H43:H50)</f>
        <v>0</v>
      </c>
      <c r="I51" s="51">
        <f>SUM(I31:I41)+SUM(I43:I50)</f>
        <v>0</v>
      </c>
      <c r="J51" s="43">
        <f t="shared" si="13"/>
        <v>0</v>
      </c>
      <c r="K51" s="38"/>
      <c r="L51" s="35"/>
      <c r="M51" s="35"/>
      <c r="N51" s="35"/>
      <c r="O51" s="35"/>
      <c r="P51" s="35"/>
      <c r="Q51" s="35"/>
    </row>
    <row r="52" spans="1:17" ht="22.5" customHeight="1" x14ac:dyDescent="0.3">
      <c r="A52" s="68" t="s">
        <v>38</v>
      </c>
      <c r="B52" s="48"/>
      <c r="C52" s="48"/>
      <c r="D52" s="49"/>
      <c r="E52" s="50">
        <f>IF($E46="", IF($E42="", IF($E35="", IF($E31="",E51+E30,"ERROR: VALUE ENTERED IN BLUE CELL"),"ERROR: VALUE ENTERED IN BLUE CELL"),"ERROR: VALUE ENTERED IN BLUE CELL"),"ERROR: VALUE ENTERED IN BLUE CELL")</f>
        <v>0</v>
      </c>
      <c r="F52" s="51">
        <f>F51+F30</f>
        <v>0</v>
      </c>
      <c r="G52" s="51">
        <f>G51+G30</f>
        <v>0</v>
      </c>
      <c r="H52" s="51">
        <f>H51+H30</f>
        <v>0</v>
      </c>
      <c r="I52" s="51">
        <f>I51+I30</f>
        <v>0</v>
      </c>
      <c r="J52" s="43">
        <f t="shared" si="13"/>
        <v>0</v>
      </c>
      <c r="K52" s="38"/>
      <c r="L52" s="35"/>
      <c r="M52" s="35"/>
      <c r="N52" s="35"/>
      <c r="O52" s="35"/>
      <c r="P52" s="35"/>
      <c r="Q52" s="35"/>
    </row>
    <row r="53" spans="1:17" ht="22.5" customHeight="1" x14ac:dyDescent="0.3">
      <c r="A53" s="68" t="s">
        <v>39</v>
      </c>
      <c r="B53" s="205" t="str">
        <f>IF(F3="","INPUT RATE IN CELL F3","")</f>
        <v>INPUT RATE IN CELL F3</v>
      </c>
      <c r="C53" s="205"/>
      <c r="D53" s="84">
        <f>F3</f>
        <v>0</v>
      </c>
      <c r="E53" s="50">
        <f>IF($B3="NSF",(((E52-E50-E49-E48-E47-E44-E43-E38-E37-E36-E32)*$F$3)+E81+E82+E83+E84),(((E52-E50-E49-E48-E47-E44-E43-E32)*$F$3)+E81+E82+E83+E84))</f>
        <v>0</v>
      </c>
      <c r="F53" s="50">
        <f>IF($B3="NSF",(((F52-F50-F49-F48-F47-F44-F43-F38-F37-F36-F32)*$F$3)+F81+F82+F83+F84),(((F52-F50-F49-F48-F47-F44-F43-F32)*$F$3)+F81+F82+F83+F84))</f>
        <v>0</v>
      </c>
      <c r="G53" s="45">
        <f>IF($B3="NSF",(((G52-G50-G49-G48-G47-G44-G43-G38-G37-G36-G32)*$F$3)+G81+G82+G83+G84),(((G52-G50-G49-G48-G47-G44-G43-G32)*$F$3)+G81+G82+G83+G84))</f>
        <v>0</v>
      </c>
      <c r="H53" s="45">
        <f>IF($B3="NSF",(((H52-H50-H49-H48-H47-H44-H43-H38-H37-H36-H32)*$F$3)+H81+H82+H83+H84),(((H52-H50-H49-H48-H47-H44-H43-H32)*$F$3)+H81+H82+H83+H84))</f>
        <v>0</v>
      </c>
      <c r="I53" s="45">
        <f>IF($B3="NSF",(((I52-I50-I49-I48-I47-I44-I43-I38-I37-I36-I32)*$F$3)+I81+I82+I83+I84),(((I52-I50-I49-I48-I47-I44-I43-I32)*$F$3)+I81+I82+I83+I84))</f>
        <v>0</v>
      </c>
      <c r="J53" s="43">
        <f t="shared" si="13"/>
        <v>0</v>
      </c>
      <c r="K53" s="38"/>
      <c r="L53" s="35"/>
      <c r="M53" s="35"/>
      <c r="N53" s="35"/>
      <c r="O53" s="35"/>
      <c r="P53" s="35"/>
      <c r="Q53" s="35"/>
    </row>
    <row r="54" spans="1:17" ht="22.5" customHeight="1" x14ac:dyDescent="0.3">
      <c r="A54" s="68" t="s">
        <v>56</v>
      </c>
      <c r="B54" s="48"/>
      <c r="C54" s="48"/>
      <c r="D54" s="49"/>
      <c r="E54" s="170"/>
      <c r="F54" s="171"/>
      <c r="G54" s="172"/>
      <c r="H54" s="172"/>
      <c r="I54" s="173"/>
      <c r="J54" s="168">
        <f t="shared" si="13"/>
        <v>0</v>
      </c>
      <c r="K54" s="39"/>
      <c r="L54" s="36"/>
      <c r="M54" s="37"/>
      <c r="N54" s="37"/>
      <c r="O54" s="37"/>
      <c r="P54" s="37"/>
      <c r="Q54" s="37"/>
    </row>
    <row r="55" spans="1:17" ht="22.5" customHeight="1" thickBot="1" x14ac:dyDescent="0.35">
      <c r="A55" s="69" t="s">
        <v>40</v>
      </c>
      <c r="B55" s="70"/>
      <c r="C55" s="70"/>
      <c r="D55" s="71"/>
      <c r="E55" s="98">
        <f>IF(E54&lt;1,(E53+E52),(E54+E52))</f>
        <v>0</v>
      </c>
      <c r="F55" s="98">
        <f>IF(F54&lt;1,(F53+F52),(F54+F52))</f>
        <v>0</v>
      </c>
      <c r="G55" s="99">
        <f>IF(G54&lt;1,(G53+G52),(G54+G52))</f>
        <v>0</v>
      </c>
      <c r="H55" s="99">
        <f>IF(H54&lt;1,(H53+H52),(H54+H52))</f>
        <v>0</v>
      </c>
      <c r="I55" s="100">
        <f>IF(I54&lt;1,(I53+I52),(I54+I52))</f>
        <v>0</v>
      </c>
      <c r="J55" s="169">
        <f t="shared" si="13"/>
        <v>0</v>
      </c>
    </row>
    <row r="56" spans="1:17" ht="24" customHeight="1" x14ac:dyDescent="0.3">
      <c r="A56" s="40"/>
      <c r="B56" s="41"/>
      <c r="C56" s="41"/>
      <c r="D56" s="41"/>
      <c r="E56" s="42"/>
      <c r="F56" s="42"/>
      <c r="G56" s="42"/>
      <c r="H56" s="42"/>
      <c r="I56" s="42"/>
      <c r="J56" s="42"/>
    </row>
    <row r="57" spans="1:17" ht="24.75" customHeight="1" x14ac:dyDescent="0.3">
      <c r="A57" s="40"/>
      <c r="B57" s="41"/>
      <c r="C57" s="41"/>
      <c r="D57" s="41"/>
      <c r="I57"/>
      <c r="J57" s="42"/>
    </row>
    <row r="58" spans="1:17" ht="24.75" customHeight="1" x14ac:dyDescent="0.3">
      <c r="A58" s="40"/>
      <c r="B58" s="41"/>
      <c r="C58" s="41"/>
      <c r="D58" s="41"/>
      <c r="E58" s="167" t="s">
        <v>106</v>
      </c>
      <c r="F58"/>
      <c r="G58"/>
      <c r="H58"/>
      <c r="I58"/>
    </row>
    <row r="59" spans="1:17" ht="32.25" customHeight="1" x14ac:dyDescent="0.3">
      <c r="A59" s="40"/>
      <c r="B59" s="41"/>
      <c r="C59" s="41"/>
      <c r="D59" s="41"/>
      <c r="E59" s="163" t="s">
        <v>107</v>
      </c>
      <c r="F59" s="163" t="s">
        <v>108</v>
      </c>
      <c r="G59" s="163" t="s">
        <v>109</v>
      </c>
      <c r="H59" s="163" t="s">
        <v>110</v>
      </c>
      <c r="I59" s="163" t="s">
        <v>111</v>
      </c>
    </row>
    <row r="60" spans="1:17" ht="35.25" customHeight="1" x14ac:dyDescent="0.3">
      <c r="A60" s="40"/>
      <c r="B60" s="41"/>
      <c r="C60" s="41"/>
      <c r="D60" s="41"/>
      <c r="E60" s="162" t="s">
        <v>112</v>
      </c>
      <c r="F60" s="164">
        <v>0.5</v>
      </c>
      <c r="G60" s="164">
        <v>0.52</v>
      </c>
      <c r="H60" s="164">
        <v>0.52</v>
      </c>
      <c r="I60" s="164">
        <v>0.52500000000000002</v>
      </c>
    </row>
    <row r="61" spans="1:17" ht="30" customHeight="1" x14ac:dyDescent="0.3">
      <c r="A61" s="40"/>
      <c r="B61" s="41"/>
      <c r="C61" s="41"/>
      <c r="D61" s="41"/>
      <c r="E61" s="162" t="s">
        <v>113</v>
      </c>
      <c r="F61" s="164">
        <v>0.45</v>
      </c>
      <c r="G61" s="164">
        <v>0.45</v>
      </c>
      <c r="H61" s="164">
        <v>0.45</v>
      </c>
      <c r="I61" s="164">
        <v>0.45</v>
      </c>
    </row>
    <row r="62" spans="1:17" ht="42" customHeight="1" x14ac:dyDescent="0.3">
      <c r="A62" s="40"/>
      <c r="B62" s="41"/>
      <c r="C62" s="41"/>
      <c r="D62" s="41"/>
      <c r="E62" s="162" t="s">
        <v>114</v>
      </c>
      <c r="F62" s="164">
        <v>0.34</v>
      </c>
      <c r="G62" s="164">
        <v>0.34</v>
      </c>
      <c r="H62" s="164">
        <v>0.34</v>
      </c>
      <c r="I62" s="164">
        <v>0.34</v>
      </c>
    </row>
    <row r="63" spans="1:17" ht="35.25" customHeight="1" x14ac:dyDescent="0.3">
      <c r="A63" s="40"/>
      <c r="B63" s="41"/>
      <c r="C63" s="41"/>
      <c r="D63" s="41"/>
      <c r="E63" s="162" t="s">
        <v>115</v>
      </c>
      <c r="F63" s="164">
        <v>0.26</v>
      </c>
      <c r="G63" s="164">
        <v>0.26</v>
      </c>
      <c r="H63" s="164">
        <v>0.26</v>
      </c>
      <c r="I63" s="164">
        <v>0.26</v>
      </c>
    </row>
    <row r="64" spans="1:17" ht="24.75" customHeight="1" x14ac:dyDescent="0.3">
      <c r="A64" s="40"/>
      <c r="B64" s="41"/>
      <c r="C64" s="41"/>
      <c r="D64" s="41"/>
    </row>
    <row r="65" spans="1:10" ht="24.75" customHeight="1" x14ac:dyDescent="0.3">
      <c r="A65" s="40"/>
      <c r="B65" s="41"/>
      <c r="C65" s="41"/>
      <c r="D65" s="41"/>
      <c r="E65" s="161" t="s">
        <v>130</v>
      </c>
      <c r="F65"/>
      <c r="G65"/>
    </row>
    <row r="66" spans="1:10" ht="12" customHeight="1" x14ac:dyDescent="0.3">
      <c r="A66" s="40"/>
      <c r="B66" s="41"/>
      <c r="C66" s="41"/>
      <c r="D66" s="41"/>
      <c r="E66"/>
      <c r="F66"/>
      <c r="G66"/>
    </row>
    <row r="67" spans="1:10" ht="60.75" customHeight="1" x14ac:dyDescent="0.3">
      <c r="A67" s="40"/>
      <c r="B67" s="41"/>
      <c r="C67" s="41"/>
      <c r="D67" s="41"/>
      <c r="E67" s="166" t="s">
        <v>107</v>
      </c>
      <c r="F67" s="166" t="s">
        <v>129</v>
      </c>
    </row>
    <row r="68" spans="1:10" ht="24.75" customHeight="1" x14ac:dyDescent="0.3">
      <c r="A68" s="40"/>
      <c r="B68" s="41"/>
      <c r="C68" s="41"/>
      <c r="D68" s="41"/>
      <c r="E68" s="165" t="s">
        <v>116</v>
      </c>
      <c r="F68" s="174">
        <v>0.311</v>
      </c>
    </row>
    <row r="69" spans="1:10" ht="24.75" customHeight="1" x14ac:dyDescent="0.3">
      <c r="A69" s="40"/>
      <c r="B69" s="41"/>
      <c r="C69" s="41"/>
      <c r="D69" s="41"/>
      <c r="E69" s="165" t="s">
        <v>117</v>
      </c>
      <c r="F69" s="174">
        <v>0.372</v>
      </c>
    </row>
    <row r="70" spans="1:10" ht="36" customHeight="1" x14ac:dyDescent="0.3">
      <c r="A70" s="40"/>
      <c r="B70" s="41"/>
      <c r="C70" s="41"/>
      <c r="D70" s="41"/>
      <c r="E70" s="165" t="s">
        <v>118</v>
      </c>
      <c r="F70" s="174">
        <v>0.13400000000000001</v>
      </c>
    </row>
    <row r="71" spans="1:10" ht="34.5" customHeight="1" x14ac:dyDescent="0.3">
      <c r="A71" s="40"/>
      <c r="B71" s="41"/>
      <c r="C71" s="41"/>
      <c r="D71" s="41"/>
      <c r="E71" s="165" t="s">
        <v>119</v>
      </c>
      <c r="F71" s="174">
        <v>3.2000000000000001E-2</v>
      </c>
    </row>
    <row r="72" spans="1:10" ht="24.75" customHeight="1" x14ac:dyDescent="0.3">
      <c r="A72" s="40"/>
      <c r="B72" s="41"/>
      <c r="C72" s="41"/>
      <c r="D72" s="41"/>
      <c r="E72" s="165" t="s">
        <v>120</v>
      </c>
      <c r="F72" s="174">
        <v>0.20899999999999999</v>
      </c>
    </row>
    <row r="73" spans="1:10" ht="24.75" customHeight="1" x14ac:dyDescent="0.3">
      <c r="A73" s="40"/>
      <c r="B73" s="41"/>
      <c r="C73" s="41"/>
      <c r="D73" s="41"/>
    </row>
    <row r="74" spans="1:10" ht="24.75" customHeight="1" x14ac:dyDescent="0.3">
      <c r="A74" s="40"/>
      <c r="B74" s="41"/>
      <c r="C74" s="41"/>
      <c r="D74" s="41"/>
    </row>
    <row r="75" spans="1:10" ht="24.75" customHeight="1" x14ac:dyDescent="0.3">
      <c r="A75" s="40"/>
      <c r="B75" s="41"/>
      <c r="C75" s="41"/>
      <c r="D75" s="41"/>
      <c r="E75" s="42"/>
      <c r="F75" s="42"/>
      <c r="G75" s="42"/>
      <c r="H75" s="42"/>
      <c r="I75" s="42"/>
      <c r="J75" s="42"/>
    </row>
    <row r="76" spans="1:10" ht="24.75" customHeight="1" x14ac:dyDescent="0.3">
      <c r="A76" s="40"/>
      <c r="B76" s="41"/>
      <c r="C76" s="41"/>
      <c r="D76" s="41"/>
      <c r="E76" s="42"/>
      <c r="F76" s="42"/>
      <c r="G76" s="42"/>
      <c r="H76" s="42"/>
      <c r="I76" s="42"/>
      <c r="J76" s="42"/>
    </row>
    <row r="77" spans="1:10" ht="24.75" customHeight="1" x14ac:dyDescent="0.3">
      <c r="A77" s="40"/>
      <c r="B77" s="41"/>
      <c r="C77" s="41"/>
      <c r="D77" s="41"/>
      <c r="E77" s="42"/>
      <c r="F77" s="42"/>
      <c r="G77" s="42"/>
      <c r="H77" s="42"/>
      <c r="I77" s="42"/>
      <c r="J77" s="42"/>
    </row>
    <row r="78" spans="1:10" ht="24.75" customHeight="1" x14ac:dyDescent="0.3">
      <c r="A78" s="40"/>
      <c r="B78" s="41"/>
      <c r="C78" s="41"/>
      <c r="D78" s="41"/>
      <c r="E78" s="42"/>
      <c r="F78" s="42"/>
      <c r="G78" s="42"/>
      <c r="H78" s="42"/>
      <c r="I78" s="42"/>
      <c r="J78" s="42"/>
    </row>
    <row r="79" spans="1:10" ht="24.75" customHeight="1" x14ac:dyDescent="0.3">
      <c r="E79" s="30"/>
      <c r="F79" s="30"/>
      <c r="G79" s="30"/>
      <c r="H79" s="30"/>
      <c r="I79" s="30"/>
    </row>
    <row r="80" spans="1:10" ht="24.75" customHeight="1" thickBot="1" x14ac:dyDescent="0.35">
      <c r="E80" s="30"/>
      <c r="F80" s="30"/>
      <c r="G80" s="30"/>
      <c r="H80" s="30"/>
      <c r="I80" s="30"/>
    </row>
    <row r="81" spans="1:9" ht="24.75" customHeight="1" x14ac:dyDescent="0.3">
      <c r="A81" s="55" t="s">
        <v>57</v>
      </c>
      <c r="B81" s="56" t="s">
        <v>61</v>
      </c>
      <c r="C81" s="56"/>
      <c r="D81" s="56"/>
      <c r="E81" s="57">
        <f>IF(A47&lt;&gt;"musc",IF(E47&gt;25000,(25000*$F$3),(E47*$F$3)),0)</f>
        <v>0</v>
      </c>
      <c r="F81" s="85">
        <f>IF(A47&lt;&gt;"MUSC",IF(F47&lt;1,0,IF((E47+F47)&lt;=25000,(F47*$F$3),(IF((E47)&gt;25000,0,IF((E47+F47)&gt;25000,((25000-E47)*$F$3)))))),0)</f>
        <v>0</v>
      </c>
      <c r="G81" s="85">
        <f>IF(A47&lt;&gt;"MUSC",IF(G47&lt;1,0,IF((E47+F47+G47)&lt;=25000,(G47*$F$3),(IF((E47+F47)&gt;25000,0,IF((E47+F47+G47)&gt;25000,((25000-(E47+F47))*$F$3)))))),0)</f>
        <v>0</v>
      </c>
      <c r="H81" s="85">
        <f>IF(A47&lt;&gt;"MUSC",IF(H47&lt;1,0,IF((E47+F47+G47+H47)&lt;=25000,(H47*$F$3),(IF((E47+F47+G47)&gt;25000,0,IF((E47+F47+G47+H47)&gt;25000,((25000-(E47+F47+G47))*$F$3)))))),0)</f>
        <v>0</v>
      </c>
      <c r="I81" s="86">
        <f>IF(A47&lt;&gt;"MUSC",IF(I47&lt;1,0,IF((E47+F47+G47+H47+I47)&lt;=25000,(I47*$F$3),(IF((E47+F47+G47+H47)&gt;25000,0,IF((E47+F47+G47+H47+I47)&gt;25000,((25000-(E47+F47+G47+H47))*$F$3)))))),0)</f>
        <v>0</v>
      </c>
    </row>
    <row r="82" spans="1:9" ht="24.75" customHeight="1" x14ac:dyDescent="0.3">
      <c r="A82" s="58" t="s">
        <v>58</v>
      </c>
      <c r="B82" s="59" t="s">
        <v>61</v>
      </c>
      <c r="C82" s="59"/>
      <c r="D82" s="59"/>
      <c r="E82" s="27">
        <f>IF(A48&lt;&gt;"musc",IF(E48&gt;25000,(25000*$F$3),(E48*$F$3)),0)</f>
        <v>0</v>
      </c>
      <c r="F82" s="87">
        <f>IF(A48&lt;&gt;"MUSC",IF(F48&lt;1,0,IF((E48+F48)&lt;=25000,(F48*$F$3),(IF((E48)&gt;25000,0,IF((E48+F48)&gt;25000,((25000-E48)*$F$3)))))),0)</f>
        <v>0</v>
      </c>
      <c r="G82" s="87">
        <f>IF(A48&lt;&gt;"MUSC",IF(G48&lt;1,0,IF((E48+F48+G48)&lt;=25000,(G48*$F$3),(IF((E48+F48)&gt;25000,0,IF((E48+F48+G48)&gt;25000,((25000-(E48+F48))*$F$3)))))),0)</f>
        <v>0</v>
      </c>
      <c r="H82" s="87">
        <f>IF(A48&lt;&gt;"MUSC",IF(H48&lt;1,0,IF((E48+F48+G48+H48)&lt;=25000,(H48*$F$3),(IF((E48+F48+G48)&gt;25000,0,IF((E48+F48+G48+H48)&gt;25000,((25000-(E48+F48+G48))*$F$3)))))),0)</f>
        <v>0</v>
      </c>
      <c r="I82" s="88">
        <f>IF(A48&lt;&gt;"MUSC",IF(I48&lt;1,0,IF((E48+F48+G48+H48+I48)&lt;=25000,(I48*$F$3),(IF((E48+F48+G48+H48)&gt;25000,0,IF((E48+F48+G48+H48+I48)&gt;25000,((25000-(E48+F48+G48+H48))*$F$3)))))),0)</f>
        <v>0</v>
      </c>
    </row>
    <row r="83" spans="1:9" ht="24.75" customHeight="1" x14ac:dyDescent="0.3">
      <c r="A83" s="58" t="s">
        <v>59</v>
      </c>
      <c r="B83" s="59" t="s">
        <v>61</v>
      </c>
      <c r="C83" s="59"/>
      <c r="D83" s="59"/>
      <c r="E83" s="27">
        <f>IF(A49&lt;&gt;"musc",IF(E49&gt;25000,(25000*$F$3),(E49*$F$3)),0)</f>
        <v>0</v>
      </c>
      <c r="F83" s="87">
        <f>IF(A49&lt;&gt;"MUSC",IF(F49&lt;1,0,IF((E49+F49)&lt;=25000,(F49*$F$3),(IF((E49)&gt;25000,0,IF((E49+F49)&gt;25000,((25000-E49)*$F$3)))))),0)</f>
        <v>0</v>
      </c>
      <c r="G83" s="87">
        <f>IF(A49&lt;&gt;"MUSC",IF(G49&lt;1,0,IF((E49+F49+G49)&lt;=25000,(G49*$F$3),(IF((E49+F49)&gt;25000,0,IF((E49+F49+G49)&gt;25000,((25000-(E49+F49))*$F$3)))))),0)</f>
        <v>0</v>
      </c>
      <c r="H83" s="87">
        <f>IF(A49&lt;&gt;"MUSC",IF(H49&lt;1,0,IF((E49+F49+G49+H49)&lt;=25000,(H49*$F$3),(IF((E49+F49+G49)&gt;25000,0,IF((E49+F49+G49+H49)&gt;25000,((25000-(E49+F49+G49))*$F$3)))))),0)</f>
        <v>0</v>
      </c>
      <c r="I83" s="88">
        <f>IF(A49&lt;&gt;"MUSC",IF(I49&lt;1,0,IF((E49+F49+G49+H49+I49)&lt;=25000,(I49*$F$3),(IF((E49+F49+G49+H49)&gt;25000,0,IF((E49+F49+G49+H49+I49)&gt;25000,((25000-(E49+F49+G49+H49))*$F$3)))))),0)</f>
        <v>0</v>
      </c>
    </row>
    <row r="84" spans="1:9" ht="24.75" customHeight="1" thickBot="1" x14ac:dyDescent="0.35">
      <c r="A84" s="60" t="s">
        <v>60</v>
      </c>
      <c r="B84" s="61" t="s">
        <v>61</v>
      </c>
      <c r="C84" s="61"/>
      <c r="D84" s="61"/>
      <c r="E84" s="29">
        <f>IF(A50&lt;&gt;"musc",IF(E50&gt;25000,(25000*$F$3),(E50*$F$3)),0)</f>
        <v>0</v>
      </c>
      <c r="F84" s="89">
        <f>IF(A50&lt;&gt;"MUSC",IF(F50&lt;1,0,IF((E50+F50)&lt;=25000,(F50*$F$3),(IF((E50)&gt;25000,0,IF((E50+F50)&gt;25000,((25000-E50)*$F$3)))))),0)</f>
        <v>0</v>
      </c>
      <c r="G84" s="89">
        <f>IF(A50&lt;&gt;"MUSC",IF(G50&lt;1,0,IF((E50+F50+G50)&lt;=25000,(G50*$F$3),(IF((E50+F50)&gt;25000,0,IF((E50+F50+G50)&gt;25000,((25000-(E50+F50))*$F$3)))))),0)</f>
        <v>0</v>
      </c>
      <c r="H84" s="89">
        <f>IF(A50&lt;&gt;"MUSC",IF(H50&lt;1,0,IF((E50+F50+G50+H50)&lt;=25000,(H50*$F$3),(IF((E50+F50+G50)&gt;25000,0,IF((E50+F50+G50+H50)&gt;25000,((25000-(E50+F50+G50))*$F$3)))))),0)</f>
        <v>0</v>
      </c>
      <c r="I84" s="90">
        <f>IF(A50&lt;&gt;"MUSC",IF(I50&lt;1,0,IF((E50+F50+G50+H50+I50)&lt;=25000,(I50*$F$3),(IF((E50+F50+G50+H50)&gt;25000,0,IF((E50+F50+G50+H50+I50)&gt;25000,((25000-(E50+F50+G50+H50))*$F$3)))))),0)</f>
        <v>0</v>
      </c>
    </row>
    <row r="96" spans="1:9" ht="24.75" customHeight="1" x14ac:dyDescent="0.3">
      <c r="A96" s="106"/>
      <c r="B96" s="107"/>
    </row>
    <row r="97" spans="1:2" ht="24.75" customHeight="1" x14ac:dyDescent="0.3">
      <c r="A97" s="108"/>
      <c r="B97" s="109"/>
    </row>
    <row r="98" spans="1:2" ht="24.75" customHeight="1" x14ac:dyDescent="0.3">
      <c r="A98" s="108"/>
      <c r="B98" s="109"/>
    </row>
    <row r="99" spans="1:2" ht="24.75" customHeight="1" x14ac:dyDescent="0.3">
      <c r="A99" s="108"/>
      <c r="B99" s="109"/>
    </row>
    <row r="100" spans="1:2" ht="24.75" customHeight="1" x14ac:dyDescent="0.3">
      <c r="A100" s="108"/>
      <c r="B100" s="109"/>
    </row>
    <row r="101" spans="1:2" ht="24.75" customHeight="1" x14ac:dyDescent="0.3">
      <c r="A101" s="108"/>
      <c r="B101" s="109"/>
    </row>
    <row r="102" spans="1:2" ht="24.75" customHeight="1" x14ac:dyDescent="0.3">
      <c r="A102" s="110"/>
      <c r="B102" s="111"/>
    </row>
  </sheetData>
  <sheetProtection selectLockedCells="1"/>
  <mergeCells count="18">
    <mergeCell ref="B53:C53"/>
    <mergeCell ref="G3:H3"/>
    <mergeCell ref="F46:J46"/>
    <mergeCell ref="F42:J42"/>
    <mergeCell ref="F35:J35"/>
    <mergeCell ref="F31:J31"/>
    <mergeCell ref="B4:D4"/>
    <mergeCell ref="B29:D29"/>
    <mergeCell ref="B42:D42"/>
    <mergeCell ref="A47:D47"/>
    <mergeCell ref="A48:D48"/>
    <mergeCell ref="A49:D49"/>
    <mergeCell ref="A50:D50"/>
    <mergeCell ref="A1:D1"/>
    <mergeCell ref="E1:G1"/>
    <mergeCell ref="H1:J1"/>
    <mergeCell ref="B3:D3"/>
    <mergeCell ref="A2:J2"/>
  </mergeCells>
  <dataValidations count="1">
    <dataValidation type="list" allowBlank="1" showInputMessage="1" showErrorMessage="1" sqref="B43:B44">
      <formula1>GADyears</formula1>
    </dataValidation>
  </dataValidations>
  <hyperlinks>
    <hyperlink ref="B29" r:id="rId1"/>
    <hyperlink ref="B4" r:id="rId2"/>
    <hyperlink ref="B53:C53" location="'FY 2010-2011 WORKSHEET'!F3" display="'FY 2010-2011 WORKSHEET'!F3"/>
    <hyperlink ref="B29:D29" r:id="rId3" display="Fringe Rates"/>
    <hyperlink ref="B42:D42" r:id="rId4" display="GAD Rates"/>
    <hyperlink ref="E58" r:id="rId5"/>
  </hyperlinks>
  <printOptions horizontalCentered="1" verticalCentered="1" headings="1"/>
  <pageMargins left="0.25" right="0.25" top="0.55000000000000004" bottom="0.35" header="0.25" footer="0.2"/>
  <pageSetup scale="60" orientation="portrait" r:id="rId6"/>
  <headerFooter>
    <oddFooter xml:space="preserve">&amp;C
&amp;R
</oddFooter>
  </headerFooter>
  <ignoredErrors>
    <ignoredError sqref="G22 F44:I44 I25 I24" unlockedFormula="1"/>
    <ignoredError sqref="G5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69"/>
  <sheetViews>
    <sheetView showGridLines="0" tabSelected="1" showRuler="0" zoomScaleNormal="100" workbookViewId="0">
      <selection activeCell="G64" sqref="G64"/>
    </sheetView>
  </sheetViews>
  <sheetFormatPr defaultColWidth="8.6640625" defaultRowHeight="14.25" x14ac:dyDescent="0.2"/>
  <cols>
    <col min="1" max="1" width="28.33203125" customWidth="1"/>
    <col min="2" max="2" width="13" customWidth="1"/>
    <col min="3" max="3" width="18.6640625" customWidth="1"/>
    <col min="4" max="4" width="18" customWidth="1"/>
    <col min="5" max="5" width="14.44140625" customWidth="1"/>
    <col min="6" max="6" width="13.88671875" customWidth="1"/>
  </cols>
  <sheetData>
    <row r="1" spans="1:8" x14ac:dyDescent="0.2">
      <c r="B1" t="s">
        <v>134</v>
      </c>
    </row>
    <row r="5" spans="1:8" x14ac:dyDescent="0.2">
      <c r="A5" s="221" t="s">
        <v>77</v>
      </c>
      <c r="B5" s="222"/>
      <c r="C5" s="222"/>
      <c r="D5" s="222"/>
      <c r="E5" s="127"/>
      <c r="F5" s="127"/>
      <c r="G5" s="127"/>
      <c r="H5" s="127"/>
    </row>
    <row r="6" spans="1:8" x14ac:dyDescent="0.2">
      <c r="A6" s="222"/>
      <c r="B6" s="222"/>
      <c r="C6" s="222"/>
      <c r="D6" s="222"/>
      <c r="E6" s="127"/>
      <c r="F6" s="127"/>
      <c r="G6" s="127"/>
      <c r="H6" s="127"/>
    </row>
    <row r="7" spans="1:8" ht="15" thickBot="1" x14ac:dyDescent="0.25">
      <c r="A7" s="223"/>
      <c r="B7" s="223"/>
      <c r="C7" s="223"/>
      <c r="D7" s="223"/>
      <c r="E7" s="127"/>
      <c r="F7" s="127"/>
      <c r="G7" s="127"/>
      <c r="H7" s="127"/>
    </row>
    <row r="8" spans="1:8" ht="32.25" customHeight="1" thickBot="1" x14ac:dyDescent="0.25">
      <c r="A8" s="128" t="s">
        <v>78</v>
      </c>
      <c r="B8" s="129" t="s">
        <v>79</v>
      </c>
      <c r="C8" s="130" t="s">
        <v>80</v>
      </c>
      <c r="D8" s="131" t="s">
        <v>81</v>
      </c>
    </row>
    <row r="9" spans="1:8" ht="23.25" customHeight="1" x14ac:dyDescent="0.2">
      <c r="A9" s="132"/>
      <c r="B9" s="133"/>
      <c r="C9" s="132"/>
      <c r="D9" s="134"/>
    </row>
    <row r="10" spans="1:8" ht="23.25" customHeight="1" x14ac:dyDescent="0.2">
      <c r="A10" s="132"/>
      <c r="B10" s="133"/>
      <c r="C10" s="132"/>
      <c r="D10" s="135"/>
    </row>
    <row r="11" spans="1:8" ht="23.25" customHeight="1" x14ac:dyDescent="0.2">
      <c r="A11" s="132"/>
      <c r="B11" s="133"/>
      <c r="C11" s="132"/>
      <c r="D11" s="135"/>
    </row>
    <row r="12" spans="1:8" ht="23.25" customHeight="1" x14ac:dyDescent="0.2">
      <c r="A12" s="132" t="str">
        <f>IF('[1]SPONSOR WORKSHEET'!A8="","",'[1]SPONSOR WORKSHEET'!A8)</f>
        <v/>
      </c>
      <c r="B12" s="133" t="str">
        <f>IF('[1]SPONSOR WORKSHEET'!B8="","",'[1]SPONSOR WORKSHEET'!B8)</f>
        <v/>
      </c>
      <c r="C12" s="132" t="str">
        <f>IF('[1]SPONSOR WORKSHEET'!C8="","",'[1]SPONSOR WORKSHEET'!C8)</f>
        <v/>
      </c>
      <c r="D12" s="135"/>
    </row>
    <row r="13" spans="1:8" ht="23.25" customHeight="1" x14ac:dyDescent="0.2">
      <c r="A13" s="132" t="str">
        <f>IF('[1]SPONSOR WORKSHEET'!A9="","",'[1]SPONSOR WORKSHEET'!A9)</f>
        <v/>
      </c>
      <c r="B13" s="133" t="str">
        <f>IF('[1]SPONSOR WORKSHEET'!B9="","",'[1]SPONSOR WORKSHEET'!B9)</f>
        <v/>
      </c>
      <c r="C13" s="132" t="str">
        <f>IF('[1]SPONSOR WORKSHEET'!C9="","",'[1]SPONSOR WORKSHEET'!C9)</f>
        <v/>
      </c>
      <c r="D13" s="135"/>
    </row>
    <row r="14" spans="1:8" ht="23.25" customHeight="1" x14ac:dyDescent="0.2">
      <c r="A14" s="132" t="str">
        <f>IF('[1]SPONSOR WORKSHEET'!A10="","",'[1]SPONSOR WORKSHEET'!A10)</f>
        <v/>
      </c>
      <c r="B14" s="133" t="str">
        <f>IF('[1]SPONSOR WORKSHEET'!B10="","",'[1]SPONSOR WORKSHEET'!B10)</f>
        <v/>
      </c>
      <c r="C14" s="132" t="str">
        <f>IF('[1]SPONSOR WORKSHEET'!C10="","",'[1]SPONSOR WORKSHEET'!C10)</f>
        <v/>
      </c>
      <c r="D14" s="135"/>
    </row>
    <row r="15" spans="1:8" ht="23.25" customHeight="1" x14ac:dyDescent="0.2">
      <c r="A15" s="132" t="str">
        <f>IF('[1]SPONSOR WORKSHEET'!A11="","",'[1]SPONSOR WORKSHEET'!A11)</f>
        <v/>
      </c>
      <c r="B15" s="133" t="str">
        <f>IF('[1]SPONSOR WORKSHEET'!B11="","",'[1]SPONSOR WORKSHEET'!B11)</f>
        <v/>
      </c>
      <c r="C15" s="132" t="str">
        <f>IF('[1]SPONSOR WORKSHEET'!C11="","",'[1]SPONSOR WORKSHEET'!C11)</f>
        <v/>
      </c>
      <c r="D15" s="135"/>
    </row>
    <row r="16" spans="1:8" ht="23.25" customHeight="1" x14ac:dyDescent="0.2">
      <c r="A16" s="132" t="str">
        <f>IF('[1]SPONSOR WORKSHEET'!A12="","",'[1]SPONSOR WORKSHEET'!A12)</f>
        <v/>
      </c>
      <c r="B16" s="133" t="str">
        <f>IF('[1]SPONSOR WORKSHEET'!B12="","",'[1]SPONSOR WORKSHEET'!B12)</f>
        <v/>
      </c>
      <c r="C16" s="132" t="str">
        <f>IF('[1]SPONSOR WORKSHEET'!C12="","",'[1]SPONSOR WORKSHEET'!C12)</f>
        <v/>
      </c>
      <c r="D16" s="135"/>
    </row>
    <row r="17" spans="1:7" ht="23.25" customHeight="1" x14ac:dyDescent="0.2">
      <c r="B17" s="136"/>
      <c r="D17" s="224">
        <f>SUM(D9:D16)</f>
        <v>0</v>
      </c>
    </row>
    <row r="18" spans="1:7" x14ac:dyDescent="0.2">
      <c r="B18" s="136"/>
      <c r="D18" s="224"/>
    </row>
    <row r="19" spans="1:7" ht="19.5" customHeight="1" x14ac:dyDescent="0.2">
      <c r="A19" s="137" t="s">
        <v>82</v>
      </c>
      <c r="B19" s="138"/>
    </row>
    <row r="20" spans="1:7" x14ac:dyDescent="0.2">
      <c r="B20" s="136"/>
    </row>
    <row r="21" spans="1:7" ht="15" x14ac:dyDescent="0.25">
      <c r="A21" s="139" t="s">
        <v>83</v>
      </c>
      <c r="B21" s="140"/>
      <c r="C21" s="141"/>
      <c r="D21" s="141"/>
    </row>
    <row r="22" spans="1:7" x14ac:dyDescent="0.2">
      <c r="B22" s="136"/>
      <c r="E22" s="141"/>
      <c r="F22" s="141"/>
    </row>
    <row r="23" spans="1:7" x14ac:dyDescent="0.2">
      <c r="A23" s="127" t="s">
        <v>84</v>
      </c>
      <c r="B23" s="142"/>
      <c r="C23" s="127"/>
    </row>
    <row r="24" spans="1:7" ht="24" customHeight="1" x14ac:dyDescent="0.2">
      <c r="B24" s="138"/>
      <c r="C24" s="143"/>
      <c r="D24" s="225"/>
      <c r="E24" s="226"/>
    </row>
    <row r="25" spans="1:7" ht="20.25" customHeight="1" x14ac:dyDescent="0.2">
      <c r="B25" s="144" t="s">
        <v>85</v>
      </c>
      <c r="C25" s="145"/>
      <c r="D25" s="220" t="s">
        <v>86</v>
      </c>
      <c r="E25" s="220"/>
      <c r="G25" s="146"/>
    </row>
    <row r="26" spans="1:7" x14ac:dyDescent="0.2">
      <c r="B26" s="136"/>
    </row>
    <row r="27" spans="1:7" ht="20.25" customHeight="1" x14ac:dyDescent="0.2">
      <c r="B27" s="138"/>
      <c r="C27" s="143"/>
      <c r="D27" s="225"/>
      <c r="E27" s="226"/>
    </row>
    <row r="28" spans="1:7" ht="25.5" customHeight="1" x14ac:dyDescent="0.2">
      <c r="B28" s="137" t="s">
        <v>85</v>
      </c>
      <c r="C28" s="145"/>
      <c r="D28" s="220" t="s">
        <v>86</v>
      </c>
      <c r="E28" s="220"/>
    </row>
    <row r="29" spans="1:7" x14ac:dyDescent="0.2">
      <c r="A29" s="147" t="s">
        <v>87</v>
      </c>
      <c r="B29" s="156"/>
      <c r="C29" s="148"/>
    </row>
    <row r="30" spans="1:7" x14ac:dyDescent="0.2">
      <c r="A30" s="149" t="s">
        <v>88</v>
      </c>
      <c r="B30" s="158"/>
      <c r="C30" s="150"/>
    </row>
    <row r="31" spans="1:7" x14ac:dyDescent="0.2">
      <c r="A31" s="149" t="s">
        <v>123</v>
      </c>
      <c r="B31" s="158"/>
      <c r="C31" s="150"/>
      <c r="D31" s="151"/>
      <c r="E31" s="158"/>
    </row>
    <row r="32" spans="1:7" x14ac:dyDescent="0.2">
      <c r="A32" s="149" t="s">
        <v>124</v>
      </c>
      <c r="B32" s="158"/>
      <c r="C32" s="150"/>
    </row>
    <row r="33" spans="1:8" x14ac:dyDescent="0.2">
      <c r="A33" s="149" t="s">
        <v>125</v>
      </c>
      <c r="B33" s="158"/>
      <c r="C33" s="150"/>
    </row>
    <row r="34" spans="1:8" x14ac:dyDescent="0.2">
      <c r="A34" s="149" t="s">
        <v>89</v>
      </c>
      <c r="B34" s="158"/>
      <c r="C34" s="150"/>
    </row>
    <row r="35" spans="1:8" x14ac:dyDescent="0.2">
      <c r="A35" s="149" t="s">
        <v>126</v>
      </c>
      <c r="B35" s="158"/>
      <c r="C35" s="150"/>
    </row>
    <row r="36" spans="1:8" x14ac:dyDescent="0.2">
      <c r="A36" s="153" t="s">
        <v>127</v>
      </c>
      <c r="B36" s="159"/>
      <c r="C36" s="154"/>
    </row>
    <row r="37" spans="1:8" x14ac:dyDescent="0.2">
      <c r="A37" s="149"/>
      <c r="B37" s="158"/>
    </row>
    <row r="38" spans="1:8" x14ac:dyDescent="0.2">
      <c r="A38" s="147" t="s">
        <v>128</v>
      </c>
      <c r="B38" s="156"/>
      <c r="C38" s="157"/>
      <c r="D38" s="155"/>
      <c r="E38" s="155"/>
    </row>
    <row r="39" spans="1:8" x14ac:dyDescent="0.2">
      <c r="A39" s="149"/>
      <c r="B39" s="158"/>
      <c r="C39" s="150"/>
    </row>
    <row r="40" spans="1:8" ht="20.25" customHeight="1" x14ac:dyDescent="0.2">
      <c r="A40" s="149" t="s">
        <v>90</v>
      </c>
      <c r="B40" s="158"/>
      <c r="C40" s="150"/>
    </row>
    <row r="41" spans="1:8" x14ac:dyDescent="0.2">
      <c r="A41" s="149" t="s">
        <v>91</v>
      </c>
      <c r="B41" s="158"/>
      <c r="C41" s="150"/>
    </row>
    <row r="42" spans="1:8" x14ac:dyDescent="0.2">
      <c r="A42" s="149" t="s">
        <v>92</v>
      </c>
      <c r="B42" s="158"/>
      <c r="C42" s="150"/>
    </row>
    <row r="43" spans="1:8" x14ac:dyDescent="0.2">
      <c r="A43" s="153"/>
      <c r="B43" s="159"/>
      <c r="C43" s="154"/>
    </row>
    <row r="45" spans="1:8" x14ac:dyDescent="0.2">
      <c r="A45" s="160" t="s">
        <v>93</v>
      </c>
      <c r="B45" s="156"/>
      <c r="C45" s="156"/>
      <c r="D45" s="156"/>
      <c r="E45" s="156"/>
      <c r="F45" s="156"/>
      <c r="G45" s="156"/>
      <c r="H45" s="148"/>
    </row>
    <row r="46" spans="1:8" x14ac:dyDescent="0.2">
      <c r="A46" s="149" t="s">
        <v>133</v>
      </c>
      <c r="B46" s="158"/>
      <c r="C46" s="158"/>
      <c r="D46" s="158"/>
      <c r="E46" s="158"/>
      <c r="F46" s="158"/>
      <c r="G46" s="158"/>
      <c r="H46" s="150"/>
    </row>
    <row r="47" spans="1:8" x14ac:dyDescent="0.2">
      <c r="A47" s="149"/>
      <c r="B47" s="158"/>
      <c r="C47" s="158"/>
      <c r="D47" s="158"/>
      <c r="E47" s="158"/>
      <c r="F47" s="158"/>
      <c r="G47" s="158"/>
      <c r="H47" s="150"/>
    </row>
    <row r="48" spans="1:8" x14ac:dyDescent="0.2">
      <c r="A48" s="149" t="s">
        <v>132</v>
      </c>
      <c r="B48" s="158"/>
      <c r="C48" s="158"/>
      <c r="D48" s="158"/>
      <c r="E48" s="158"/>
      <c r="F48" s="158"/>
      <c r="G48" s="158"/>
      <c r="H48" s="150"/>
    </row>
    <row r="49" spans="1:8" x14ac:dyDescent="0.2">
      <c r="A49" s="149" t="s">
        <v>94</v>
      </c>
      <c r="B49" s="158"/>
      <c r="C49" s="158"/>
      <c r="D49" s="158"/>
      <c r="E49" s="158"/>
      <c r="F49" s="158"/>
      <c r="G49" s="158"/>
      <c r="H49" s="150"/>
    </row>
    <row r="50" spans="1:8" x14ac:dyDescent="0.2">
      <c r="A50" s="149" t="s">
        <v>95</v>
      </c>
      <c r="B50" s="158"/>
      <c r="C50" s="158"/>
      <c r="D50" s="158"/>
      <c r="E50" s="158"/>
      <c r="F50" s="158"/>
      <c r="G50" s="158"/>
      <c r="H50" s="150"/>
    </row>
    <row r="51" spans="1:8" x14ac:dyDescent="0.2">
      <c r="A51" s="149" t="s">
        <v>96</v>
      </c>
      <c r="B51" s="158"/>
      <c r="C51" s="158"/>
      <c r="D51" s="158"/>
      <c r="E51" s="158"/>
      <c r="F51" s="158"/>
      <c r="G51" s="158"/>
      <c r="H51" s="150"/>
    </row>
    <row r="52" spans="1:8" x14ac:dyDescent="0.2">
      <c r="A52" s="149" t="s">
        <v>97</v>
      </c>
      <c r="B52" s="158"/>
      <c r="C52" s="158"/>
      <c r="D52" s="158"/>
      <c r="E52" s="158"/>
      <c r="F52" s="158"/>
      <c r="G52" s="158"/>
      <c r="H52" s="150"/>
    </row>
    <row r="53" spans="1:8" x14ac:dyDescent="0.2">
      <c r="A53" s="149" t="s">
        <v>98</v>
      </c>
      <c r="B53" s="158"/>
      <c r="C53" s="158"/>
      <c r="D53" s="158"/>
      <c r="E53" s="158"/>
      <c r="F53" s="158"/>
      <c r="G53" s="158"/>
      <c r="H53" s="150"/>
    </row>
    <row r="54" spans="1:8" x14ac:dyDescent="0.2">
      <c r="A54" s="149" t="s">
        <v>99</v>
      </c>
      <c r="B54" s="158"/>
      <c r="C54" s="158"/>
      <c r="D54" s="158"/>
      <c r="E54" s="158"/>
      <c r="F54" s="158"/>
      <c r="G54" s="158"/>
      <c r="H54" s="150"/>
    </row>
    <row r="55" spans="1:8" x14ac:dyDescent="0.2">
      <c r="A55" s="149" t="s">
        <v>100</v>
      </c>
      <c r="B55" s="158"/>
      <c r="C55" s="158"/>
      <c r="D55" s="158"/>
      <c r="E55" s="158"/>
      <c r="F55" s="158"/>
      <c r="G55" s="158"/>
      <c r="H55" s="150"/>
    </row>
    <row r="56" spans="1:8" x14ac:dyDescent="0.2">
      <c r="A56" s="149" t="s">
        <v>101</v>
      </c>
      <c r="B56" s="158"/>
      <c r="C56" s="158"/>
      <c r="D56" s="158"/>
      <c r="E56" s="158"/>
      <c r="F56" s="158"/>
      <c r="G56" s="158"/>
      <c r="H56" s="150"/>
    </row>
    <row r="57" spans="1:8" x14ac:dyDescent="0.2">
      <c r="A57" s="158" t="s">
        <v>102</v>
      </c>
      <c r="B57" s="158"/>
      <c r="C57" s="158"/>
      <c r="D57" s="158"/>
      <c r="E57" s="158"/>
      <c r="F57" s="158"/>
      <c r="G57" s="158"/>
      <c r="H57" s="150"/>
    </row>
    <row r="58" spans="1:8" x14ac:dyDescent="0.2">
      <c r="A58" s="153" t="s">
        <v>135</v>
      </c>
      <c r="B58" s="159"/>
      <c r="C58" s="159"/>
      <c r="D58" s="159"/>
      <c r="E58" s="159"/>
      <c r="F58" s="159"/>
      <c r="G58" s="159"/>
      <c r="H58" s="154"/>
    </row>
    <row r="61" spans="1:8" ht="24.95" customHeight="1" x14ac:dyDescent="0.2">
      <c r="A61" s="177" t="s">
        <v>131</v>
      </c>
      <c r="B61" s="175"/>
      <c r="C61" s="175"/>
      <c r="D61" s="176"/>
    </row>
    <row r="62" spans="1:8" x14ac:dyDescent="0.2">
      <c r="A62" s="152"/>
      <c r="B62" s="152"/>
      <c r="C62" s="152"/>
      <c r="D62" s="152"/>
    </row>
    <row r="63" spans="1:8" x14ac:dyDescent="0.2">
      <c r="A63" s="152"/>
      <c r="B63" s="152"/>
      <c r="C63" s="152"/>
      <c r="D63" s="152"/>
    </row>
    <row r="64" spans="1:8" x14ac:dyDescent="0.2">
      <c r="A64" s="152"/>
      <c r="B64" s="152"/>
      <c r="C64" s="152"/>
      <c r="D64" s="152"/>
    </row>
    <row r="65" spans="1:4" x14ac:dyDescent="0.2">
      <c r="A65" s="152"/>
      <c r="B65" s="152"/>
      <c r="C65" s="152"/>
      <c r="D65" s="152"/>
    </row>
    <row r="66" spans="1:4" x14ac:dyDescent="0.2">
      <c r="A66" s="152"/>
      <c r="B66" s="152"/>
      <c r="C66" s="152"/>
      <c r="D66" s="152"/>
    </row>
    <row r="67" spans="1:4" x14ac:dyDescent="0.2">
      <c r="A67" s="152"/>
      <c r="B67" s="152"/>
      <c r="C67" s="152"/>
      <c r="D67" s="152"/>
    </row>
    <row r="68" spans="1:4" x14ac:dyDescent="0.2">
      <c r="A68" s="152"/>
      <c r="B68" s="152"/>
      <c r="C68" s="152"/>
      <c r="D68" s="152"/>
    </row>
    <row r="69" spans="1:4" x14ac:dyDescent="0.2">
      <c r="A69" s="152"/>
      <c r="B69" s="152"/>
      <c r="C69" s="152"/>
      <c r="D69" s="152"/>
    </row>
  </sheetData>
  <mergeCells count="6">
    <mergeCell ref="D28:E28"/>
    <mergeCell ref="A5:D7"/>
    <mergeCell ref="D17:D18"/>
    <mergeCell ref="D24:E24"/>
    <mergeCell ref="D25:E25"/>
    <mergeCell ref="D27:E27"/>
  </mergeCells>
  <pageMargins left="0.7" right="0.7" top="0.75" bottom="0.75" header="0.3" footer="0.3"/>
  <pageSetup scale="59" orientation="portrait" r:id="rId1"/>
  <headerFooter>
    <oddHeader xml:space="preserve">&amp;C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314325</xdr:colOff>
                    <xdr:row>39</xdr:row>
                    <xdr:rowOff>28575</xdr:rowOff>
                  </from>
                  <to>
                    <xdr:col>0</xdr:col>
                    <xdr:colOff>619125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1114425</xdr:colOff>
                    <xdr:row>39</xdr:row>
                    <xdr:rowOff>47625</xdr:rowOff>
                  </from>
                  <to>
                    <xdr:col>0</xdr:col>
                    <xdr:colOff>1114425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0</xdr:col>
                    <xdr:colOff>314325</xdr:colOff>
                    <xdr:row>39</xdr:row>
                    <xdr:rowOff>219075</xdr:rowOff>
                  </from>
                  <to>
                    <xdr:col>0</xdr:col>
                    <xdr:colOff>619125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0</xdr:col>
                    <xdr:colOff>314325</xdr:colOff>
                    <xdr:row>41</xdr:row>
                    <xdr:rowOff>9525</xdr:rowOff>
                  </from>
                  <to>
                    <xdr:col>0</xdr:col>
                    <xdr:colOff>561975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0</xdr:col>
                    <xdr:colOff>333375</xdr:colOff>
                    <xdr:row>47</xdr:row>
                    <xdr:rowOff>28575</xdr:rowOff>
                  </from>
                  <to>
                    <xdr:col>0</xdr:col>
                    <xdr:colOff>533400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0</xdr:col>
                    <xdr:colOff>1095375</xdr:colOff>
                    <xdr:row>47</xdr:row>
                    <xdr:rowOff>38100</xdr:rowOff>
                  </from>
                  <to>
                    <xdr:col>0</xdr:col>
                    <xdr:colOff>1095375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0</xdr:col>
                    <xdr:colOff>333375</xdr:colOff>
                    <xdr:row>48</xdr:row>
                    <xdr:rowOff>28575</xdr:rowOff>
                  </from>
                  <to>
                    <xdr:col>0</xdr:col>
                    <xdr:colOff>533400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0</xdr:col>
                    <xdr:colOff>1095375</xdr:colOff>
                    <xdr:row>48</xdr:row>
                    <xdr:rowOff>38100</xdr:rowOff>
                  </from>
                  <to>
                    <xdr:col>0</xdr:col>
                    <xdr:colOff>1095375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0</xdr:col>
                    <xdr:colOff>333375</xdr:colOff>
                    <xdr:row>49</xdr:row>
                    <xdr:rowOff>28575</xdr:rowOff>
                  </from>
                  <to>
                    <xdr:col>0</xdr:col>
                    <xdr:colOff>533400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0</xdr:col>
                    <xdr:colOff>1095375</xdr:colOff>
                    <xdr:row>49</xdr:row>
                    <xdr:rowOff>38100</xdr:rowOff>
                  </from>
                  <to>
                    <xdr:col>0</xdr:col>
                    <xdr:colOff>1095375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0</xdr:col>
                    <xdr:colOff>333375</xdr:colOff>
                    <xdr:row>50</xdr:row>
                    <xdr:rowOff>28575</xdr:rowOff>
                  </from>
                  <to>
                    <xdr:col>0</xdr:col>
                    <xdr:colOff>533400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0</xdr:col>
                    <xdr:colOff>1095375</xdr:colOff>
                    <xdr:row>50</xdr:row>
                    <xdr:rowOff>38100</xdr:rowOff>
                  </from>
                  <to>
                    <xdr:col>0</xdr:col>
                    <xdr:colOff>1095375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0</xdr:col>
                    <xdr:colOff>333375</xdr:colOff>
                    <xdr:row>51</xdr:row>
                    <xdr:rowOff>28575</xdr:rowOff>
                  </from>
                  <to>
                    <xdr:col>0</xdr:col>
                    <xdr:colOff>533400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0</xdr:col>
                    <xdr:colOff>1095375</xdr:colOff>
                    <xdr:row>51</xdr:row>
                    <xdr:rowOff>38100</xdr:rowOff>
                  </from>
                  <to>
                    <xdr:col>0</xdr:col>
                    <xdr:colOff>1095375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0</xdr:col>
                    <xdr:colOff>333375</xdr:colOff>
                    <xdr:row>52</xdr:row>
                    <xdr:rowOff>28575</xdr:rowOff>
                  </from>
                  <to>
                    <xdr:col>0</xdr:col>
                    <xdr:colOff>533400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0</xdr:col>
                    <xdr:colOff>1095375</xdr:colOff>
                    <xdr:row>52</xdr:row>
                    <xdr:rowOff>38100</xdr:rowOff>
                  </from>
                  <to>
                    <xdr:col>0</xdr:col>
                    <xdr:colOff>1095375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0</xdr:col>
                    <xdr:colOff>333375</xdr:colOff>
                    <xdr:row>53</xdr:row>
                    <xdr:rowOff>28575</xdr:rowOff>
                  </from>
                  <to>
                    <xdr:col>0</xdr:col>
                    <xdr:colOff>533400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0</xdr:col>
                    <xdr:colOff>1095375</xdr:colOff>
                    <xdr:row>53</xdr:row>
                    <xdr:rowOff>38100</xdr:rowOff>
                  </from>
                  <to>
                    <xdr:col>0</xdr:col>
                    <xdr:colOff>1095375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0</xdr:col>
                    <xdr:colOff>333375</xdr:colOff>
                    <xdr:row>54</xdr:row>
                    <xdr:rowOff>28575</xdr:rowOff>
                  </from>
                  <to>
                    <xdr:col>0</xdr:col>
                    <xdr:colOff>533400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0</xdr:col>
                    <xdr:colOff>1095375</xdr:colOff>
                    <xdr:row>54</xdr:row>
                    <xdr:rowOff>38100</xdr:rowOff>
                  </from>
                  <to>
                    <xdr:col>0</xdr:col>
                    <xdr:colOff>1095375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0</xdr:col>
                    <xdr:colOff>333375</xdr:colOff>
                    <xdr:row>55</xdr:row>
                    <xdr:rowOff>28575</xdr:rowOff>
                  </from>
                  <to>
                    <xdr:col>0</xdr:col>
                    <xdr:colOff>533400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0</xdr:col>
                    <xdr:colOff>1095375</xdr:colOff>
                    <xdr:row>55</xdr:row>
                    <xdr:rowOff>38100</xdr:rowOff>
                  </from>
                  <to>
                    <xdr:col>0</xdr:col>
                    <xdr:colOff>1095375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0</xdr:col>
                    <xdr:colOff>333375</xdr:colOff>
                    <xdr:row>56</xdr:row>
                    <xdr:rowOff>28575</xdr:rowOff>
                  </from>
                  <to>
                    <xdr:col>0</xdr:col>
                    <xdr:colOff>533400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0</xdr:col>
                    <xdr:colOff>1095375</xdr:colOff>
                    <xdr:row>56</xdr:row>
                    <xdr:rowOff>38100</xdr:rowOff>
                  </from>
                  <to>
                    <xdr:col>0</xdr:col>
                    <xdr:colOff>1095375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0</xdr:col>
                    <xdr:colOff>1114425</xdr:colOff>
                    <xdr:row>39</xdr:row>
                    <xdr:rowOff>228600</xdr:rowOff>
                  </from>
                  <to>
                    <xdr:col>0</xdr:col>
                    <xdr:colOff>1114425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0</xdr:col>
                    <xdr:colOff>1114425</xdr:colOff>
                    <xdr:row>40</xdr:row>
                    <xdr:rowOff>152400</xdr:rowOff>
                  </from>
                  <to>
                    <xdr:col>0</xdr:col>
                    <xdr:colOff>1114425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0</xdr:col>
                    <xdr:colOff>0</xdr:colOff>
                    <xdr:row>29</xdr:row>
                    <xdr:rowOff>0</xdr:rowOff>
                  </from>
                  <to>
                    <xdr:col>0</xdr:col>
                    <xdr:colOff>180975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0</xdr:col>
                    <xdr:colOff>0</xdr:colOff>
                    <xdr:row>30</xdr:row>
                    <xdr:rowOff>0</xdr:rowOff>
                  </from>
                  <to>
                    <xdr:col>0</xdr:col>
                    <xdr:colOff>180975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0</xdr:col>
                    <xdr:colOff>0</xdr:colOff>
                    <xdr:row>31</xdr:row>
                    <xdr:rowOff>0</xdr:rowOff>
                  </from>
                  <to>
                    <xdr:col>0</xdr:col>
                    <xdr:colOff>180975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0</xdr:col>
                    <xdr:colOff>0</xdr:colOff>
                    <xdr:row>32</xdr:row>
                    <xdr:rowOff>0</xdr:rowOff>
                  </from>
                  <to>
                    <xdr:col>0</xdr:col>
                    <xdr:colOff>180975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0</xdr:col>
                    <xdr:colOff>0</xdr:colOff>
                    <xdr:row>33</xdr:row>
                    <xdr:rowOff>0</xdr:rowOff>
                  </from>
                  <to>
                    <xdr:col>0</xdr:col>
                    <xdr:colOff>180975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0</xdr:col>
                    <xdr:colOff>0</xdr:colOff>
                    <xdr:row>34</xdr:row>
                    <xdr:rowOff>0</xdr:rowOff>
                  </from>
                  <to>
                    <xdr:col>0</xdr:col>
                    <xdr:colOff>180975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0</xdr:col>
                    <xdr:colOff>0</xdr:colOff>
                    <xdr:row>35</xdr:row>
                    <xdr:rowOff>0</xdr:rowOff>
                  </from>
                  <to>
                    <xdr:col>0</xdr:col>
                    <xdr:colOff>180975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7" name="Check Box 40">
              <controlPr defaultSize="0" autoFill="0" autoLine="0" autoPict="0">
                <anchor moveWithCells="1">
                  <from>
                    <xdr:col>0</xdr:col>
                    <xdr:colOff>333375</xdr:colOff>
                    <xdr:row>56</xdr:row>
                    <xdr:rowOff>28575</xdr:rowOff>
                  </from>
                  <to>
                    <xdr:col>0</xdr:col>
                    <xdr:colOff>533400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8" name="Check Box 41">
              <controlPr defaultSize="0" autoFill="0" autoLine="0" autoPict="0">
                <anchor moveWithCells="1">
                  <from>
                    <xdr:col>0</xdr:col>
                    <xdr:colOff>1095375</xdr:colOff>
                    <xdr:row>56</xdr:row>
                    <xdr:rowOff>38100</xdr:rowOff>
                  </from>
                  <to>
                    <xdr:col>0</xdr:col>
                    <xdr:colOff>1095375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9" name="Check Box 42">
              <controlPr defaultSize="0" autoFill="0" autoLine="0" autoPict="0">
                <anchor moveWithCells="1">
                  <from>
                    <xdr:col>0</xdr:col>
                    <xdr:colOff>333375</xdr:colOff>
                    <xdr:row>57</xdr:row>
                    <xdr:rowOff>28575</xdr:rowOff>
                  </from>
                  <to>
                    <xdr:col>0</xdr:col>
                    <xdr:colOff>533400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0" name="Check Box 43">
              <controlPr defaultSize="0" autoFill="0" autoLine="0" autoPict="0">
                <anchor moveWithCells="1">
                  <from>
                    <xdr:col>0</xdr:col>
                    <xdr:colOff>1095375</xdr:colOff>
                    <xdr:row>57</xdr:row>
                    <xdr:rowOff>38100</xdr:rowOff>
                  </from>
                  <to>
                    <xdr:col>0</xdr:col>
                    <xdr:colOff>1095375</xdr:colOff>
                    <xdr:row>58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FY 2017-2018 BUDCAT FORM</vt:lpstr>
      <vt:lpstr>FY 2017-2018 Worksheet</vt:lpstr>
      <vt:lpstr>Proposal Info</vt:lpstr>
      <vt:lpstr>GADyears</vt:lpstr>
      <vt:lpstr>'FY 2017-2018 BUDCAT FORM'!Print_Area</vt:lpstr>
      <vt:lpstr>'FY 2017-2018 Worksheet'!Print_Area</vt:lpstr>
    </vt:vector>
  </TitlesOfParts>
  <Company>Clemson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Clemson University</dc:creator>
  <cp:lastModifiedBy>Diana Thrasher</cp:lastModifiedBy>
  <cp:lastPrinted>2017-02-22T14:11:59Z</cp:lastPrinted>
  <dcterms:created xsi:type="dcterms:W3CDTF">2009-08-04T16:15:11Z</dcterms:created>
  <dcterms:modified xsi:type="dcterms:W3CDTF">2017-02-27T17:51:58Z</dcterms:modified>
</cp:coreProperties>
</file>