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https://clemson-my.sharepoint.com/personal/smdws_clemson_edu/Documents/Documents/"/>
    </mc:Choice>
  </mc:AlternateContent>
  <xr:revisionPtr revIDLastSave="0" documentId="8_{0DF26F11-B125-48FD-B047-7EC84F379301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Consign" sheetId="4" r:id="rId1"/>
    <sheet name="Report" sheetId="1" r:id="rId2"/>
    <sheet name="Sheet1" sheetId="31" r:id="rId3"/>
    <sheet name="Summary" sheetId="2" state="hidden" r:id="rId4"/>
    <sheet name="Leaders" sheetId="24" r:id="rId5"/>
    <sheet name="Ultrasound" sheetId="21" r:id="rId6"/>
    <sheet name="Culls" sheetId="9" r:id="rId7"/>
    <sheet name="Dates" sheetId="5" r:id="rId8"/>
    <sheet name="Weights" sheetId="6" r:id="rId9"/>
    <sheet name="Culled" sheetId="22" r:id="rId10"/>
    <sheet name="Treated" sheetId="23" r:id="rId11"/>
    <sheet name="Index" sheetId="26" r:id="rId12"/>
    <sheet name="Registration Number Report" sheetId="28" state="hidden" r:id="rId13"/>
    <sheet name="RFI" sheetId="29" r:id="rId14"/>
    <sheet name="Sale Order" sheetId="30" state="hidden" r:id="rId15"/>
  </sheets>
  <externalReferences>
    <externalReference r:id="rId16"/>
  </externalReferences>
  <definedNames>
    <definedName name="_Order1" hidden="1">255</definedName>
    <definedName name="_Order2" hidden="1">255</definedName>
    <definedName name="_xlnm.Print_Area" localSheetId="9">Culled!$A$1:$O$12</definedName>
    <definedName name="_xlnm.Print_Area" localSheetId="6">Culls!$A$1:$C$10</definedName>
    <definedName name="_xlnm.Print_Area" localSheetId="7">Dates!$A$1:$M$27</definedName>
    <definedName name="_xlnm.Print_Area" localSheetId="11">Index!$A$1:$E$37</definedName>
    <definedName name="_xlnm.Print_Area" localSheetId="4">Leaders!$A$1:$K$16</definedName>
    <definedName name="_xlnm.Print_Area" localSheetId="1">Report!$A$1:$AI$79</definedName>
    <definedName name="_xlnm.Print_Area" localSheetId="3">Summary!$A$1:$O$13</definedName>
    <definedName name="_xlnm.Print_Area" localSheetId="10">Treated!$A$1:$L$70</definedName>
    <definedName name="_xlnm.Print_Area" localSheetId="5">Ultrasound!$A$5:$P$55</definedName>
    <definedName name="Print_Area_MI" localSheetId="4">#REF!</definedName>
    <definedName name="Print_Area_MI">#REF!</definedName>
    <definedName name="_xlnm.Print_Titles" localSheetId="11">Index!$1:$4</definedName>
    <definedName name="_xlnm.Print_Titles" localSheetId="1">Report!$1:$4</definedName>
    <definedName name="_xlnm.Print_Titles" localSheetId="10">Treated!$1:$5</definedName>
    <definedName name="_xlnm.Print_Titles" localSheetId="5">Ultrasound!$1:$4</definedName>
    <definedName name="_xlnm.Print_Titles" localSheetId="8">Weights!$1:$5</definedName>
    <definedName name="Print_Titles_MI" localSheetId="9">#REF!</definedName>
    <definedName name="Print_Titles_MI" localSheetId="4">#REF!</definedName>
    <definedName name="Print_Titles_MI">#REF!</definedName>
    <definedName name="REPORT___PRINT" localSheetId="9">[1]Report!#REF!</definedName>
    <definedName name="REPORT___PRINT" localSheetId="4">#REF!</definedName>
    <definedName name="REPORT___PRINT">#REF!</definedName>
    <definedName name="SUMMARY___GO_TO" localSheetId="9">[1]Report!#REF!</definedName>
    <definedName name="SUMMARY___GO_TO" localSheetId="4">#REF!</definedName>
    <definedName name="SUMMARY___GO_TO">#REF!</definedName>
    <definedName name="SUMMARY___PRINT" localSheetId="9">[1]Report!#REF!</definedName>
    <definedName name="SUMMARY___PRINT" localSheetId="4">#REF!</definedName>
    <definedName name="SUMMARY___PRINT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67" i="1" l="1"/>
  <c r="AA57" i="1"/>
  <c r="AA26" i="1"/>
  <c r="P6" i="1"/>
  <c r="S6" i="1"/>
  <c r="T6" i="1"/>
  <c r="P7" i="1"/>
  <c r="V7" i="1" s="1"/>
  <c r="S7" i="1"/>
  <c r="T7" i="1"/>
  <c r="P8" i="1"/>
  <c r="V8" i="1" s="1"/>
  <c r="S8" i="1"/>
  <c r="T8" i="1"/>
  <c r="P9" i="1"/>
  <c r="V9" i="1" s="1"/>
  <c r="S9" i="1"/>
  <c r="T9" i="1"/>
  <c r="P10" i="1"/>
  <c r="V10" i="1" s="1"/>
  <c r="S10" i="1"/>
  <c r="T10" i="1"/>
  <c r="P11" i="1"/>
  <c r="V11" i="1" s="1"/>
  <c r="S11" i="1"/>
  <c r="T11" i="1"/>
  <c r="P12" i="1"/>
  <c r="V12" i="1" s="1"/>
  <c r="S12" i="1"/>
  <c r="T12" i="1"/>
  <c r="P13" i="1"/>
  <c r="V13" i="1" s="1"/>
  <c r="S13" i="1"/>
  <c r="T13" i="1"/>
  <c r="P14" i="1"/>
  <c r="V14" i="1" s="1"/>
  <c r="S14" i="1"/>
  <c r="T14" i="1"/>
  <c r="P15" i="1"/>
  <c r="V15" i="1" s="1"/>
  <c r="S15" i="1"/>
  <c r="T15" i="1"/>
  <c r="P16" i="1"/>
  <c r="V16" i="1" s="1"/>
  <c r="S16" i="1"/>
  <c r="T16" i="1"/>
  <c r="P17" i="1"/>
  <c r="V17" i="1" s="1"/>
  <c r="S17" i="1"/>
  <c r="T17" i="1"/>
  <c r="P18" i="1"/>
  <c r="V18" i="1" s="1"/>
  <c r="S18" i="1"/>
  <c r="T18" i="1"/>
  <c r="P19" i="1"/>
  <c r="V19" i="1" s="1"/>
  <c r="S19" i="1"/>
  <c r="T19" i="1"/>
  <c r="P20" i="1"/>
  <c r="V20" i="1" s="1"/>
  <c r="S20" i="1"/>
  <c r="T20" i="1"/>
  <c r="P21" i="1"/>
  <c r="V21" i="1" s="1"/>
  <c r="S21" i="1"/>
  <c r="T21" i="1"/>
  <c r="P22" i="1"/>
  <c r="V22" i="1" s="1"/>
  <c r="S22" i="1"/>
  <c r="T22" i="1"/>
  <c r="P23" i="1"/>
  <c r="V23" i="1" s="1"/>
  <c r="S23" i="1"/>
  <c r="T23" i="1"/>
  <c r="P24" i="1"/>
  <c r="V24" i="1" s="1"/>
  <c r="S24" i="1"/>
  <c r="T24" i="1"/>
  <c r="P25" i="1"/>
  <c r="V25" i="1" s="1"/>
  <c r="S25" i="1"/>
  <c r="T25" i="1"/>
  <c r="K26" i="1"/>
  <c r="L26" i="1"/>
  <c r="Q26" i="1"/>
  <c r="R26" i="1"/>
  <c r="P28" i="1"/>
  <c r="S28" i="1"/>
  <c r="T28" i="1"/>
  <c r="P29" i="1"/>
  <c r="V29" i="1" s="1"/>
  <c r="S29" i="1"/>
  <c r="T29" i="1"/>
  <c r="P30" i="1"/>
  <c r="V30" i="1" s="1"/>
  <c r="S30" i="1"/>
  <c r="T30" i="1"/>
  <c r="P31" i="1"/>
  <c r="V31" i="1" s="1"/>
  <c r="S31" i="1"/>
  <c r="T31" i="1"/>
  <c r="P32" i="1"/>
  <c r="V32" i="1" s="1"/>
  <c r="S32" i="1"/>
  <c r="T32" i="1"/>
  <c r="P33" i="1"/>
  <c r="V33" i="1" s="1"/>
  <c r="S33" i="1"/>
  <c r="T33" i="1"/>
  <c r="P34" i="1"/>
  <c r="V34" i="1" s="1"/>
  <c r="S34" i="1"/>
  <c r="T34" i="1"/>
  <c r="K35" i="1"/>
  <c r="L35" i="1"/>
  <c r="O35" i="1"/>
  <c r="O26" i="1" s="1"/>
  <c r="Q35" i="1"/>
  <c r="R35" i="1"/>
  <c r="P37" i="1"/>
  <c r="V37" i="1" s="1"/>
  <c r="V38" i="1" s="1"/>
  <c r="W37" i="1" s="1"/>
  <c r="S37" i="1"/>
  <c r="S38" i="1" s="1"/>
  <c r="T37" i="1"/>
  <c r="T38" i="1" s="1"/>
  <c r="U37" i="1" s="1"/>
  <c r="K38" i="1"/>
  <c r="L38" i="1"/>
  <c r="O38" i="1"/>
  <c r="Q38" i="1"/>
  <c r="R38" i="1"/>
  <c r="B67" i="1"/>
  <c r="T69" i="1"/>
  <c r="T66" i="1"/>
  <c r="T65" i="1"/>
  <c r="T78" i="1"/>
  <c r="S73" i="1"/>
  <c r="S70" i="1"/>
  <c r="S69" i="1"/>
  <c r="S66" i="1"/>
  <c r="S65" i="1"/>
  <c r="S64" i="1"/>
  <c r="S63" i="1"/>
  <c r="S62" i="1"/>
  <c r="S59" i="1"/>
  <c r="S56" i="1"/>
  <c r="S55" i="1"/>
  <c r="S54" i="1"/>
  <c r="S53" i="1"/>
  <c r="S52" i="1"/>
  <c r="S51" i="1"/>
  <c r="S50" i="1"/>
  <c r="S49" i="1"/>
  <c r="S48" i="1"/>
  <c r="S45" i="1"/>
  <c r="S44" i="1"/>
  <c r="T26" i="1" l="1"/>
  <c r="U20" i="1" s="1"/>
  <c r="P26" i="1"/>
  <c r="S35" i="1"/>
  <c r="S26" i="1"/>
  <c r="P35" i="1"/>
  <c r="V6" i="1"/>
  <c r="V26" i="1" s="1"/>
  <c r="P38" i="1"/>
  <c r="V28" i="1"/>
  <c r="U10" i="1"/>
  <c r="T35" i="1"/>
  <c r="U29" i="1" s="1"/>
  <c r="S71" i="1"/>
  <c r="R42" i="1"/>
  <c r="R71" i="1"/>
  <c r="R67" i="1"/>
  <c r="R60" i="1"/>
  <c r="R57" i="1"/>
  <c r="R46" i="1"/>
  <c r="S41" i="1"/>
  <c r="S40" i="1"/>
  <c r="AB24" i="1"/>
  <c r="Z26" i="1"/>
  <c r="Y26" i="1"/>
  <c r="X26" i="1"/>
  <c r="AB40" i="1"/>
  <c r="AB70" i="1"/>
  <c r="AB69" i="1"/>
  <c r="AB66" i="1"/>
  <c r="AB65" i="1"/>
  <c r="AB64" i="1"/>
  <c r="AB63" i="1"/>
  <c r="AB62" i="1"/>
  <c r="AB59" i="1"/>
  <c r="AB45" i="1"/>
  <c r="AB44" i="1"/>
  <c r="AB41" i="1"/>
  <c r="Q60" i="1"/>
  <c r="P66" i="1"/>
  <c r="V66" i="1" s="1"/>
  <c r="P70" i="1"/>
  <c r="P69" i="1"/>
  <c r="V69" i="1" s="1"/>
  <c r="O71" i="1"/>
  <c r="O67" i="1"/>
  <c r="O60" i="1"/>
  <c r="O57" i="1"/>
  <c r="L71" i="1"/>
  <c r="L67" i="1"/>
  <c r="L60" i="1"/>
  <c r="L57" i="1"/>
  <c r="L42" i="1"/>
  <c r="L46" i="1"/>
  <c r="O46" i="1"/>
  <c r="O42" i="1"/>
  <c r="Q74" i="1"/>
  <c r="Q71" i="1"/>
  <c r="Q67" i="1"/>
  <c r="Q57" i="1"/>
  <c r="Q42" i="1"/>
  <c r="P64" i="1"/>
  <c r="V64" i="1" s="1"/>
  <c r="T70" i="1"/>
  <c r="T71" i="1" s="1"/>
  <c r="P40" i="1"/>
  <c r="V40" i="1" s="1"/>
  <c r="T40" i="1"/>
  <c r="P41" i="1"/>
  <c r="V41" i="1" s="1"/>
  <c r="T41" i="1"/>
  <c r="K42" i="1"/>
  <c r="P44" i="1"/>
  <c r="V44" i="1" s="1"/>
  <c r="S46" i="1"/>
  <c r="T44" i="1"/>
  <c r="P45" i="1"/>
  <c r="V45" i="1" s="1"/>
  <c r="T45" i="1"/>
  <c r="K46" i="1"/>
  <c r="Q46" i="1"/>
  <c r="P73" i="1"/>
  <c r="P78" i="1"/>
  <c r="V78" i="1" s="1"/>
  <c r="Z67" i="1"/>
  <c r="AB54" i="1"/>
  <c r="Z57" i="1"/>
  <c r="Y57" i="1"/>
  <c r="X57" i="1"/>
  <c r="AH6" i="1"/>
  <c r="AK6" i="1"/>
  <c r="AN6" i="1" s="1"/>
  <c r="AH7" i="1"/>
  <c r="AK7" i="1"/>
  <c r="AO7" i="1" s="1"/>
  <c r="AH8" i="1"/>
  <c r="AK8" i="1"/>
  <c r="AN8" i="1" s="1"/>
  <c r="AH9" i="1"/>
  <c r="AK9" i="1"/>
  <c r="AM9" i="1" s="1"/>
  <c r="AH10" i="1"/>
  <c r="AK10" i="1"/>
  <c r="AN10" i="1" s="1"/>
  <c r="AH11" i="1"/>
  <c r="AK11" i="1"/>
  <c r="AO11" i="1" s="1"/>
  <c r="AH12" i="1"/>
  <c r="AK12" i="1"/>
  <c r="AN12" i="1" s="1"/>
  <c r="AH13" i="1"/>
  <c r="AK13" i="1"/>
  <c r="AM13" i="1" s="1"/>
  <c r="AH14" i="1"/>
  <c r="AK14" i="1"/>
  <c r="AN14" i="1" s="1"/>
  <c r="AH15" i="1"/>
  <c r="AK15" i="1"/>
  <c r="AO15" i="1" s="1"/>
  <c r="AH16" i="1"/>
  <c r="AK16" i="1"/>
  <c r="AN16" i="1" s="1"/>
  <c r="AH17" i="1"/>
  <c r="AK17" i="1"/>
  <c r="AM17" i="1" s="1"/>
  <c r="AH18" i="1"/>
  <c r="AK18" i="1"/>
  <c r="AN18" i="1" s="1"/>
  <c r="AH19" i="1"/>
  <c r="AK19" i="1"/>
  <c r="AO19" i="1" s="1"/>
  <c r="AH20" i="1"/>
  <c r="AK20" i="1"/>
  <c r="AN20" i="1" s="1"/>
  <c r="AH21" i="1"/>
  <c r="AK21" i="1"/>
  <c r="AM21" i="1" s="1"/>
  <c r="AH22" i="1"/>
  <c r="AK22" i="1"/>
  <c r="AN22" i="1" s="1"/>
  <c r="AH23" i="1"/>
  <c r="AK23" i="1"/>
  <c r="AO23" i="1" s="1"/>
  <c r="AH24" i="1"/>
  <c r="AK24" i="1"/>
  <c r="AN24" i="1" s="1"/>
  <c r="AH25" i="1"/>
  <c r="AK25" i="1"/>
  <c r="AM25" i="1" s="1"/>
  <c r="U16" i="1" l="1"/>
  <c r="U8" i="1"/>
  <c r="U24" i="1"/>
  <c r="U13" i="1"/>
  <c r="U15" i="1"/>
  <c r="U21" i="1"/>
  <c r="U7" i="1"/>
  <c r="U23" i="1"/>
  <c r="U9" i="1"/>
  <c r="U17" i="1"/>
  <c r="U25" i="1"/>
  <c r="U12" i="1"/>
  <c r="U22" i="1"/>
  <c r="U11" i="1"/>
  <c r="U19" i="1"/>
  <c r="U6" i="1"/>
  <c r="U14" i="1"/>
  <c r="U18" i="1"/>
  <c r="W11" i="1"/>
  <c r="W18" i="1"/>
  <c r="W21" i="1"/>
  <c r="W10" i="1"/>
  <c r="W23" i="1"/>
  <c r="W7" i="1"/>
  <c r="U69" i="1"/>
  <c r="U35" i="1"/>
  <c r="W26" i="1"/>
  <c r="U26" i="1" s="1"/>
  <c r="U71" i="1" s="1"/>
  <c r="W35" i="1"/>
  <c r="U38" i="1"/>
  <c r="W38" i="1"/>
  <c r="U34" i="1"/>
  <c r="U33" i="1" s="1"/>
  <c r="AB48" i="1"/>
  <c r="AB56" i="1"/>
  <c r="AB52" i="1"/>
  <c r="AB55" i="1"/>
  <c r="AB51" i="1"/>
  <c r="AB49" i="1"/>
  <c r="AB53" i="1"/>
  <c r="AB50" i="1"/>
  <c r="AB10" i="1"/>
  <c r="AB17" i="1"/>
  <c r="AB6" i="1"/>
  <c r="AB15" i="1"/>
  <c r="AB8" i="1"/>
  <c r="AB16" i="1"/>
  <c r="AB23" i="1"/>
  <c r="AB11" i="1"/>
  <c r="AB21" i="1"/>
  <c r="AB7" i="1"/>
  <c r="AB12" i="1"/>
  <c r="AB19" i="1"/>
  <c r="AB13" i="1"/>
  <c r="AB9" i="1"/>
  <c r="AB14" i="1"/>
  <c r="AB18" i="1"/>
  <c r="AB22" i="1"/>
  <c r="AB25" i="1"/>
  <c r="AB20" i="1"/>
  <c r="V35" i="1"/>
  <c r="W31" i="1" s="1"/>
  <c r="W24" i="1"/>
  <c r="W19" i="1"/>
  <c r="W15" i="1"/>
  <c r="W22" i="1"/>
  <c r="W14" i="1"/>
  <c r="W6" i="1"/>
  <c r="W13" i="1"/>
  <c r="P42" i="1"/>
  <c r="W17" i="1"/>
  <c r="W16" i="1"/>
  <c r="W8" i="1"/>
  <c r="W9" i="1"/>
  <c r="W20" i="1"/>
  <c r="W12" i="1"/>
  <c r="W25" i="1"/>
  <c r="W33" i="1"/>
  <c r="W29" i="1"/>
  <c r="U32" i="1"/>
  <c r="U28" i="1"/>
  <c r="U30" i="1"/>
  <c r="U31" i="1"/>
  <c r="W74" i="1"/>
  <c r="W57" i="1"/>
  <c r="U67" i="1"/>
  <c r="W60" i="1"/>
  <c r="U74" i="1"/>
  <c r="W71" i="1"/>
  <c r="W46" i="1"/>
  <c r="U57" i="1"/>
  <c r="W67" i="1"/>
  <c r="U79" i="1"/>
  <c r="U46" i="1"/>
  <c r="W79" i="1"/>
  <c r="U42" i="1"/>
  <c r="T42" i="1"/>
  <c r="S42" i="1"/>
  <c r="V42" i="1"/>
  <c r="P65" i="1"/>
  <c r="V70" i="1"/>
  <c r="V71" i="1" s="1"/>
  <c r="W69" i="1" s="1"/>
  <c r="P71" i="1"/>
  <c r="T46" i="1"/>
  <c r="U45" i="1" s="1"/>
  <c r="V46" i="1"/>
  <c r="W44" i="1" s="1"/>
  <c r="P46" i="1"/>
  <c r="AN19" i="1"/>
  <c r="AN11" i="1"/>
  <c r="AN15" i="1"/>
  <c r="AN23" i="1"/>
  <c r="AN7" i="1"/>
  <c r="AO25" i="1"/>
  <c r="AM24" i="1"/>
  <c r="AM23" i="1"/>
  <c r="AO21" i="1"/>
  <c r="AM20" i="1"/>
  <c r="AM19" i="1"/>
  <c r="AO17" i="1"/>
  <c r="AM16" i="1"/>
  <c r="AM15" i="1"/>
  <c r="AO13" i="1"/>
  <c r="AM12" i="1"/>
  <c r="AM11" i="1"/>
  <c r="AO9" i="1"/>
  <c r="AM8" i="1"/>
  <c r="AM7" i="1"/>
  <c r="AN25" i="1"/>
  <c r="AN21" i="1"/>
  <c r="AN17" i="1"/>
  <c r="AN13" i="1"/>
  <c r="AN9" i="1"/>
  <c r="AM22" i="1"/>
  <c r="AM18" i="1"/>
  <c r="AM14" i="1"/>
  <c r="AM10" i="1"/>
  <c r="AM6" i="1"/>
  <c r="AO24" i="1"/>
  <c r="AO22" i="1"/>
  <c r="AO18" i="1"/>
  <c r="AO14" i="1"/>
  <c r="AO12" i="1"/>
  <c r="AO10" i="1"/>
  <c r="AO8" i="1"/>
  <c r="AO6" i="1"/>
  <c r="AO20" i="1"/>
  <c r="AO16" i="1"/>
  <c r="W30" i="1" l="1"/>
  <c r="W28" i="1"/>
  <c r="W32" i="1"/>
  <c r="W34" i="1"/>
  <c r="U40" i="1"/>
  <c r="V65" i="1"/>
  <c r="W70" i="1"/>
  <c r="U44" i="1"/>
  <c r="U41" i="1"/>
  <c r="W45" i="1"/>
  <c r="R74" i="1"/>
  <c r="L74" i="1"/>
  <c r="K74" i="1"/>
  <c r="P56" i="1" l="1"/>
  <c r="V56" i="1" s="1"/>
  <c r="T56" i="1"/>
  <c r="W40" i="1" l="1"/>
  <c r="W41" i="1"/>
  <c r="W42" i="1"/>
  <c r="T49" i="1"/>
  <c r="T50" i="1"/>
  <c r="T52" i="1"/>
  <c r="T53" i="1"/>
  <c r="T54" i="1"/>
  <c r="T55" i="1"/>
  <c r="T59" i="1"/>
  <c r="T60" i="1" s="1"/>
  <c r="T48" i="1"/>
  <c r="T51" i="1"/>
  <c r="T62" i="1"/>
  <c r="T63" i="1"/>
  <c r="T64" i="1"/>
  <c r="T73" i="1"/>
  <c r="T76" i="1"/>
  <c r="T77" i="1"/>
  <c r="P51" i="1"/>
  <c r="V51" i="1" s="1"/>
  <c r="P52" i="1"/>
  <c r="V52" i="1" s="1"/>
  <c r="P53" i="1"/>
  <c r="V53" i="1" s="1"/>
  <c r="P54" i="1"/>
  <c r="V54" i="1" s="1"/>
  <c r="P55" i="1"/>
  <c r="V55" i="1" s="1"/>
  <c r="P62" i="1"/>
  <c r="S67" i="1"/>
  <c r="P63" i="1"/>
  <c r="V63" i="1" s="1"/>
  <c r="S74" i="1"/>
  <c r="P76" i="1"/>
  <c r="V76" i="1" s="1"/>
  <c r="P77" i="1"/>
  <c r="V77" i="1" s="1"/>
  <c r="S57" i="1"/>
  <c r="S60" i="1"/>
  <c r="A8" i="5"/>
  <c r="AK2" i="28" s="1"/>
  <c r="A9" i="5"/>
  <c r="P59" i="1"/>
  <c r="P50" i="1"/>
  <c r="V50" i="1" s="1"/>
  <c r="P49" i="1"/>
  <c r="V49" i="1" s="1"/>
  <c r="P48" i="1"/>
  <c r="AG6" i="28"/>
  <c r="AJ6" i="28"/>
  <c r="AG7" i="28"/>
  <c r="AJ7" i="28"/>
  <c r="AM7" i="28" s="1"/>
  <c r="AG8" i="28"/>
  <c r="AJ8" i="28"/>
  <c r="AL8" i="28" s="1"/>
  <c r="AG9" i="28"/>
  <c r="AJ9" i="28"/>
  <c r="AM9" i="28" s="1"/>
  <c r="AG10" i="28"/>
  <c r="AJ10" i="28"/>
  <c r="AN10" i="28" s="1"/>
  <c r="AG11" i="28"/>
  <c r="AJ11" i="28"/>
  <c r="AL11" i="28" s="1"/>
  <c r="AG12" i="28"/>
  <c r="AJ12" i="28"/>
  <c r="AL12" i="28" s="1"/>
  <c r="AG13" i="28"/>
  <c r="AJ13" i="28"/>
  <c r="AG14" i="28"/>
  <c r="AJ14" i="28"/>
  <c r="AM14" i="28" s="1"/>
  <c r="AG15" i="28"/>
  <c r="AJ15" i="28"/>
  <c r="AM15" i="28"/>
  <c r="AG16" i="28"/>
  <c r="AJ16" i="28"/>
  <c r="AM16" i="28" s="1"/>
  <c r="AG17" i="28"/>
  <c r="AJ17" i="28"/>
  <c r="AM17" i="28" s="1"/>
  <c r="AG18" i="28"/>
  <c r="AJ18" i="28"/>
  <c r="AN18" i="28" s="1"/>
  <c r="AG19" i="28"/>
  <c r="AJ19" i="28"/>
  <c r="AL19" i="28" s="1"/>
  <c r="AG20" i="28"/>
  <c r="AJ20" i="28"/>
  <c r="AG21" i="28"/>
  <c r="AJ21" i="28"/>
  <c r="AM21" i="28" s="1"/>
  <c r="AG22" i="28"/>
  <c r="AJ22" i="28"/>
  <c r="AG23" i="28"/>
  <c r="AJ23" i="28"/>
  <c r="AL23" i="28" s="1"/>
  <c r="AG24" i="28"/>
  <c r="AJ24" i="28"/>
  <c r="AL24" i="28" s="1"/>
  <c r="AG25" i="28"/>
  <c r="AJ25" i="28"/>
  <c r="AM25" i="28" s="1"/>
  <c r="AG26" i="28"/>
  <c r="AJ26" i="28"/>
  <c r="AM26" i="28" s="1"/>
  <c r="AG27" i="28"/>
  <c r="AJ27" i="28"/>
  <c r="AL27" i="28" s="1"/>
  <c r="AG28" i="28"/>
  <c r="AJ28" i="28"/>
  <c r="AG29" i="28"/>
  <c r="AJ29" i="28"/>
  <c r="AL29" i="28" s="1"/>
  <c r="AM29" i="28"/>
  <c r="AG30" i="28"/>
  <c r="AJ30" i="28"/>
  <c r="AM30" i="28" s="1"/>
  <c r="AG31" i="28"/>
  <c r="AJ31" i="28"/>
  <c r="AL31" i="28" s="1"/>
  <c r="AM31" i="28"/>
  <c r="AN31" i="28"/>
  <c r="AG32" i="28"/>
  <c r="AJ32" i="28"/>
  <c r="AM32" i="28" s="1"/>
  <c r="AG33" i="28"/>
  <c r="AJ33" i="28"/>
  <c r="AN33" i="28" s="1"/>
  <c r="AG34" i="28"/>
  <c r="AJ34" i="28"/>
  <c r="AM34" i="28" s="1"/>
  <c r="AG35" i="28"/>
  <c r="AJ35" i="28"/>
  <c r="AL35" i="28" s="1"/>
  <c r="AG36" i="28"/>
  <c r="AJ36" i="28"/>
  <c r="AM36" i="28" s="1"/>
  <c r="AG37" i="28"/>
  <c r="AJ37" i="28"/>
  <c r="AM37" i="28"/>
  <c r="AL37" i="28"/>
  <c r="AN37" i="28"/>
  <c r="AG38" i="28"/>
  <c r="AJ38" i="28"/>
  <c r="AG39" i="28"/>
  <c r="AJ39" i="28"/>
  <c r="AL39" i="28" s="1"/>
  <c r="AN39" i="28"/>
  <c r="AG40" i="28"/>
  <c r="AJ40" i="28"/>
  <c r="AM40" i="28" s="1"/>
  <c r="AG41" i="28"/>
  <c r="AG42" i="28"/>
  <c r="AG45" i="28"/>
  <c r="AJ45" i="28"/>
  <c r="AN45" i="28" s="1"/>
  <c r="AG46" i="28"/>
  <c r="AJ46" i="28"/>
  <c r="AM46" i="28" s="1"/>
  <c r="AG47" i="28"/>
  <c r="AJ47" i="28"/>
  <c r="AL47" i="28" s="1"/>
  <c r="AG48" i="28"/>
  <c r="AJ48" i="28"/>
  <c r="AL48" i="28" s="1"/>
  <c r="AG49" i="28"/>
  <c r="AJ49" i="28"/>
  <c r="AN49" i="28" s="1"/>
  <c r="AG50" i="28"/>
  <c r="AJ50" i="28"/>
  <c r="AM50" i="28" s="1"/>
  <c r="AG51" i="28"/>
  <c r="AJ51" i="28"/>
  <c r="AL51" i="28" s="1"/>
  <c r="AG52" i="28"/>
  <c r="AG53" i="28"/>
  <c r="AJ53" i="28"/>
  <c r="AN53" i="28" s="1"/>
  <c r="AG54" i="28"/>
  <c r="AJ54" i="28"/>
  <c r="AM54" i="28" s="1"/>
  <c r="AG55" i="28"/>
  <c r="AJ55" i="28"/>
  <c r="AL55" i="28" s="1"/>
  <c r="AG56" i="28"/>
  <c r="AJ56" i="28"/>
  <c r="AN56" i="28" s="1"/>
  <c r="AM56" i="28"/>
  <c r="AG57" i="28"/>
  <c r="AJ57" i="28"/>
  <c r="AN57" i="28" s="1"/>
  <c r="AG58" i="28"/>
  <c r="AJ58" i="28"/>
  <c r="AM58" i="28" s="1"/>
  <c r="AG59" i="28"/>
  <c r="AJ59" i="28"/>
  <c r="AL59" i="28" s="1"/>
  <c r="AG60" i="28"/>
  <c r="AJ60" i="28"/>
  <c r="AL60" i="28" s="1"/>
  <c r="AG61" i="28"/>
  <c r="AJ61" i="28"/>
  <c r="AN61" i="28" s="1"/>
  <c r="AG62" i="28"/>
  <c r="AJ62" i="28"/>
  <c r="AM62" i="28" s="1"/>
  <c r="AG63" i="28"/>
  <c r="AJ63" i="28"/>
  <c r="AL63" i="28" s="1"/>
  <c r="AG64" i="28"/>
  <c r="AJ64" i="28"/>
  <c r="AL64" i="28" s="1"/>
  <c r="AG67" i="28"/>
  <c r="AJ67" i="28"/>
  <c r="AN67" i="28" s="1"/>
  <c r="AG70" i="28"/>
  <c r="AJ70" i="28"/>
  <c r="AN70" i="28" s="1"/>
  <c r="AG73" i="28"/>
  <c r="AJ73" i="28"/>
  <c r="AN73" i="28" s="1"/>
  <c r="AG76" i="28"/>
  <c r="AJ76" i="28"/>
  <c r="AG77" i="28"/>
  <c r="AJ77" i="28"/>
  <c r="AN77" i="28" s="1"/>
  <c r="AG78" i="28"/>
  <c r="AJ78" i="28"/>
  <c r="AL78" i="28" s="1"/>
  <c r="AG81" i="28"/>
  <c r="AJ81" i="28"/>
  <c r="AL81" i="28" s="1"/>
  <c r="AG82" i="28"/>
  <c r="AG83" i="28"/>
  <c r="AJ83" i="28"/>
  <c r="AL83" i="28" s="1"/>
  <c r="AG86" i="28"/>
  <c r="AJ86" i="28"/>
  <c r="AL86" i="28" s="1"/>
  <c r="AG87" i="28"/>
  <c r="AJ87" i="28"/>
  <c r="AL87" i="28" s="1"/>
  <c r="AG88" i="28"/>
  <c r="AJ88" i="28"/>
  <c r="AL88" i="28"/>
  <c r="AG89" i="28"/>
  <c r="AJ89" i="28"/>
  <c r="AL89" i="28" s="1"/>
  <c r="AG90" i="28"/>
  <c r="AG91" i="28"/>
  <c r="AG94" i="28"/>
  <c r="AJ94" i="28"/>
  <c r="AL94" i="28" s="1"/>
  <c r="AG97" i="28"/>
  <c r="AJ97" i="28"/>
  <c r="AG98" i="28"/>
  <c r="AJ98" i="28"/>
  <c r="AL98" i="28" s="1"/>
  <c r="AG99" i="28"/>
  <c r="AJ99" i="28"/>
  <c r="AL99" i="28" s="1"/>
  <c r="AG102" i="28"/>
  <c r="AJ102" i="28"/>
  <c r="AL102" i="28" s="1"/>
  <c r="AN32" i="28"/>
  <c r="AL36" i="28"/>
  <c r="AL34" i="28"/>
  <c r="AL40" i="28"/>
  <c r="AN26" i="28"/>
  <c r="AL26" i="28"/>
  <c r="AN16" i="28"/>
  <c r="AN12" i="28"/>
  <c r="AN59" i="28"/>
  <c r="AM63" i="28"/>
  <c r="AN62" i="28"/>
  <c r="AM59" i="28"/>
  <c r="AN58" i="28"/>
  <c r="AN50" i="28"/>
  <c r="AM47" i="28"/>
  <c r="AN63" i="28"/>
  <c r="AN55" i="28"/>
  <c r="AN47" i="28"/>
  <c r="AN88" i="28"/>
  <c r="AN94" i="28"/>
  <c r="AM102" i="28"/>
  <c r="B13" i="2"/>
  <c r="D13" i="2" s="1"/>
  <c r="AK34" i="1"/>
  <c r="AO34" i="1" s="1"/>
  <c r="AK33" i="1"/>
  <c r="AM33" i="1" s="1"/>
  <c r="AK37" i="1"/>
  <c r="AO37" i="1" s="1"/>
  <c r="AH37" i="1"/>
  <c r="AK72" i="1"/>
  <c r="AM72" i="1" s="1"/>
  <c r="AH72" i="1"/>
  <c r="AK64" i="1"/>
  <c r="AO64" i="1" s="1"/>
  <c r="AK63" i="1"/>
  <c r="AM63" i="1" s="1"/>
  <c r="AK62" i="1"/>
  <c r="AM62" i="1" s="1"/>
  <c r="AK61" i="1"/>
  <c r="AO61" i="1" s="1"/>
  <c r="AK47" i="1"/>
  <c r="AO47" i="1" s="1"/>
  <c r="AH47" i="1"/>
  <c r="K79" i="1"/>
  <c r="L79" i="1"/>
  <c r="O79" i="1"/>
  <c r="Q79" i="1"/>
  <c r="R79" i="1"/>
  <c r="F12" i="2"/>
  <c r="E12" i="2"/>
  <c r="G12" i="2"/>
  <c r="H12" i="2"/>
  <c r="H13" i="2" s="1"/>
  <c r="K57" i="1"/>
  <c r="K60" i="1" s="1"/>
  <c r="K67" i="1" s="1"/>
  <c r="K71" i="1" s="1"/>
  <c r="L4" i="2"/>
  <c r="M4" i="2"/>
  <c r="N4" i="2"/>
  <c r="O4" i="2"/>
  <c r="L10" i="2"/>
  <c r="O12" i="2"/>
  <c r="AA35" i="1"/>
  <c r="AB34" i="1" s="1"/>
  <c r="Z35" i="1"/>
  <c r="Y35" i="1"/>
  <c r="X35" i="1"/>
  <c r="N8" i="2"/>
  <c r="M8" i="2"/>
  <c r="L8" i="2"/>
  <c r="AA79" i="1"/>
  <c r="O9" i="2"/>
  <c r="L6" i="2"/>
  <c r="O6" i="2"/>
  <c r="X79" i="1"/>
  <c r="L11" i="2" s="1"/>
  <c r="Y79" i="1"/>
  <c r="M11" i="2" s="1"/>
  <c r="Z71" i="1"/>
  <c r="N10" i="2" s="1"/>
  <c r="A10" i="2"/>
  <c r="O10" i="2"/>
  <c r="M10" i="2"/>
  <c r="AH57" i="1"/>
  <c r="AK44" i="1"/>
  <c r="AO44" i="1" s="1"/>
  <c r="C82" i="26"/>
  <c r="D82" i="26"/>
  <c r="AI2" i="28"/>
  <c r="Q60" i="28" s="1"/>
  <c r="S104" i="28"/>
  <c r="R104" i="28"/>
  <c r="P104" i="28"/>
  <c r="AB103" i="28"/>
  <c r="AC102" i="28" s="1"/>
  <c r="AA103" i="28"/>
  <c r="Z103" i="28"/>
  <c r="Y103" i="28"/>
  <c r="S103" i="28"/>
  <c r="R103" i="28"/>
  <c r="P103" i="28"/>
  <c r="N103" i="28"/>
  <c r="M103" i="28"/>
  <c r="L103" i="28"/>
  <c r="J103" i="28"/>
  <c r="I103" i="28"/>
  <c r="H103" i="28"/>
  <c r="G103" i="28"/>
  <c r="B103" i="28"/>
  <c r="AB100" i="28"/>
  <c r="AC98" i="28" s="1"/>
  <c r="AA100" i="28"/>
  <c r="Z100" i="28"/>
  <c r="Y100" i="28"/>
  <c r="S100" i="28"/>
  <c r="R100" i="28"/>
  <c r="P100" i="28"/>
  <c r="N100" i="28"/>
  <c r="M100" i="28"/>
  <c r="L100" i="28"/>
  <c r="J100" i="28"/>
  <c r="I100" i="28"/>
  <c r="H100" i="28"/>
  <c r="G100" i="28"/>
  <c r="B100" i="28"/>
  <c r="AB95" i="28"/>
  <c r="AC94" i="28"/>
  <c r="AA95" i="28"/>
  <c r="Z95" i="28"/>
  <c r="Y95" i="28"/>
  <c r="S95" i="28"/>
  <c r="R95" i="28"/>
  <c r="P95" i="28"/>
  <c r="N95" i="28"/>
  <c r="M95" i="28"/>
  <c r="L95" i="28"/>
  <c r="J95" i="28"/>
  <c r="I95" i="28"/>
  <c r="H95" i="28"/>
  <c r="G95" i="28"/>
  <c r="B95" i="28"/>
  <c r="AB92" i="28"/>
  <c r="AC89" i="28" s="1"/>
  <c r="AA92" i="28"/>
  <c r="Z92" i="28"/>
  <c r="Y92" i="28"/>
  <c r="S92" i="28"/>
  <c r="R92" i="28"/>
  <c r="P92" i="28"/>
  <c r="N92" i="28"/>
  <c r="M92" i="28"/>
  <c r="L92" i="28"/>
  <c r="J92" i="28"/>
  <c r="I92" i="28"/>
  <c r="H92" i="28"/>
  <c r="G92" i="28"/>
  <c r="B92" i="28"/>
  <c r="AB84" i="28"/>
  <c r="AA84" i="28"/>
  <c r="Z84" i="28"/>
  <c r="Y84" i="28"/>
  <c r="S84" i="28"/>
  <c r="R84" i="28"/>
  <c r="P84" i="28"/>
  <c r="N84" i="28"/>
  <c r="M84" i="28"/>
  <c r="L84" i="28"/>
  <c r="H84" i="28"/>
  <c r="G84" i="28"/>
  <c r="B84" i="28"/>
  <c r="AB79" i="28"/>
  <c r="AC77" i="28" s="1"/>
  <c r="AA79" i="28"/>
  <c r="Z79" i="28"/>
  <c r="Y79" i="28"/>
  <c r="S79" i="28"/>
  <c r="R79" i="28"/>
  <c r="P79" i="28"/>
  <c r="N79" i="28"/>
  <c r="M79" i="28"/>
  <c r="L79" i="28"/>
  <c r="J79" i="28"/>
  <c r="I79" i="28"/>
  <c r="H79" i="28"/>
  <c r="G79" i="28"/>
  <c r="B79" i="28"/>
  <c r="AB74" i="28"/>
  <c r="AC73" i="28" s="1"/>
  <c r="AA74" i="28"/>
  <c r="Z74" i="28"/>
  <c r="Y74" i="28"/>
  <c r="S74" i="28"/>
  <c r="R74" i="28"/>
  <c r="P74" i="28"/>
  <c r="N74" i="28"/>
  <c r="M74" i="28"/>
  <c r="L74" i="28"/>
  <c r="J74" i="28"/>
  <c r="I74" i="28"/>
  <c r="H74" i="28"/>
  <c r="G74" i="28"/>
  <c r="B74" i="28"/>
  <c r="AB71" i="28"/>
  <c r="AC70" i="28" s="1"/>
  <c r="S71" i="28"/>
  <c r="R71" i="28"/>
  <c r="P71" i="28"/>
  <c r="N71" i="28"/>
  <c r="M71" i="28"/>
  <c r="L71" i="28"/>
  <c r="J71" i="28"/>
  <c r="I71" i="28"/>
  <c r="H71" i="28"/>
  <c r="G71" i="28"/>
  <c r="B71" i="28"/>
  <c r="AB68" i="28"/>
  <c r="AC67" i="28" s="1"/>
  <c r="AA68" i="28"/>
  <c r="Z68" i="28"/>
  <c r="Y68" i="28"/>
  <c r="S68" i="28"/>
  <c r="R68" i="28"/>
  <c r="P68" i="28"/>
  <c r="N68" i="28"/>
  <c r="M68" i="28"/>
  <c r="L68" i="28"/>
  <c r="J68" i="28"/>
  <c r="I68" i="28"/>
  <c r="H68" i="28"/>
  <c r="G68" i="28"/>
  <c r="B68" i="28"/>
  <c r="AB65" i="28"/>
  <c r="AC57" i="28" s="1"/>
  <c r="AA65" i="28"/>
  <c r="Z65" i="28"/>
  <c r="Y65" i="28"/>
  <c r="S65" i="28"/>
  <c r="R65" i="28"/>
  <c r="P65" i="28"/>
  <c r="N65" i="28"/>
  <c r="M65" i="28"/>
  <c r="L65" i="28"/>
  <c r="J65" i="28"/>
  <c r="I65" i="28"/>
  <c r="H65" i="28"/>
  <c r="G65" i="28"/>
  <c r="B65" i="28"/>
  <c r="AB43" i="28"/>
  <c r="AC24" i="28" s="1"/>
  <c r="AA43" i="28"/>
  <c r="Z43" i="28"/>
  <c r="Y43" i="28"/>
  <c r="S43" i="28"/>
  <c r="R43" i="28"/>
  <c r="P43" i="28"/>
  <c r="N43" i="28"/>
  <c r="M43" i="28"/>
  <c r="L43" i="28"/>
  <c r="J43" i="28"/>
  <c r="I43" i="28"/>
  <c r="H43" i="28"/>
  <c r="G43" i="28"/>
  <c r="B43" i="28"/>
  <c r="T4" i="28"/>
  <c r="Q3" i="28"/>
  <c r="A2" i="28"/>
  <c r="L7" i="2"/>
  <c r="X60" i="1"/>
  <c r="L9" i="2" s="1"/>
  <c r="L12" i="2"/>
  <c r="M7" i="2"/>
  <c r="M6" i="2"/>
  <c r="Y60" i="1"/>
  <c r="M9" i="2" s="1"/>
  <c r="M12" i="2"/>
  <c r="N7" i="2"/>
  <c r="N6" i="2"/>
  <c r="Z60" i="1"/>
  <c r="N9" i="2" s="1"/>
  <c r="Z79" i="1"/>
  <c r="N11" i="2" s="1"/>
  <c r="N12" i="2"/>
  <c r="A13" i="5"/>
  <c r="AH50" i="1"/>
  <c r="AH56" i="1"/>
  <c r="AH75" i="1"/>
  <c r="A3" i="6"/>
  <c r="AK28" i="1"/>
  <c r="AN28" i="1" s="1"/>
  <c r="AK50" i="1"/>
  <c r="AM50" i="1" s="1"/>
  <c r="AK75" i="1"/>
  <c r="AM75" i="1" s="1"/>
  <c r="B27" i="5"/>
  <c r="B26" i="5"/>
  <c r="B25" i="5"/>
  <c r="B24" i="5"/>
  <c r="B23" i="5"/>
  <c r="AK29" i="1"/>
  <c r="AO29" i="1" s="1"/>
  <c r="AK30" i="1"/>
  <c r="AN30" i="1" s="1"/>
  <c r="AK31" i="1"/>
  <c r="AM31" i="1" s="1"/>
  <c r="AK32" i="1"/>
  <c r="AO32" i="1" s="1"/>
  <c r="J4" i="6"/>
  <c r="H4" i="6"/>
  <c r="F4" i="6" s="1"/>
  <c r="G49" i="21"/>
  <c r="F49" i="21"/>
  <c r="G55" i="21"/>
  <c r="F55" i="21"/>
  <c r="M55" i="21"/>
  <c r="N53" i="21" s="1"/>
  <c r="K55" i="21"/>
  <c r="L54" i="21" s="1"/>
  <c r="I55" i="21"/>
  <c r="J53" i="21" s="1"/>
  <c r="B55" i="21"/>
  <c r="O39" i="21"/>
  <c r="M39" i="21"/>
  <c r="N32" i="21" s="1"/>
  <c r="K39" i="21"/>
  <c r="L37" i="21" s="1"/>
  <c r="L27" i="21"/>
  <c r="I39" i="21"/>
  <c r="J31" i="21" s="1"/>
  <c r="O46" i="21"/>
  <c r="P45" i="21" s="1"/>
  <c r="M46" i="21"/>
  <c r="N45" i="21" s="1"/>
  <c r="I46" i="21"/>
  <c r="J45" i="21" s="1"/>
  <c r="K46" i="21"/>
  <c r="L45" i="21" s="1"/>
  <c r="G46" i="21"/>
  <c r="F46" i="21"/>
  <c r="B46" i="21"/>
  <c r="O42" i="21"/>
  <c r="P41" i="21" s="1"/>
  <c r="M42" i="21"/>
  <c r="N41" i="21" s="1"/>
  <c r="I42" i="21"/>
  <c r="J41" i="21" s="1"/>
  <c r="K42" i="21"/>
  <c r="L41" i="21" s="1"/>
  <c r="O25" i="21"/>
  <c r="P24" i="21" s="1"/>
  <c r="M25" i="21"/>
  <c r="N14" i="21" s="1"/>
  <c r="I25" i="21"/>
  <c r="J21" i="21" s="1"/>
  <c r="K25" i="21"/>
  <c r="L6" i="21" s="1"/>
  <c r="A11" i="2"/>
  <c r="A9" i="2"/>
  <c r="B39" i="21"/>
  <c r="F39" i="21"/>
  <c r="G39" i="21"/>
  <c r="H39" i="21"/>
  <c r="F25" i="21"/>
  <c r="G25" i="21"/>
  <c r="H25" i="21"/>
  <c r="O49" i="21"/>
  <c r="P48" i="21" s="1"/>
  <c r="M49" i="21"/>
  <c r="N48" i="21" s="1"/>
  <c r="I49" i="21"/>
  <c r="J48" i="21" s="1"/>
  <c r="K49" i="21"/>
  <c r="L48" i="21"/>
  <c r="A5" i="2"/>
  <c r="A4" i="2"/>
  <c r="B25" i="21"/>
  <c r="G42" i="21"/>
  <c r="F42" i="21"/>
  <c r="B42" i="21"/>
  <c r="B49" i="21"/>
  <c r="S4" i="1"/>
  <c r="F2" i="2"/>
  <c r="I3" i="2"/>
  <c r="P11" i="21"/>
  <c r="O8" i="2"/>
  <c r="O7" i="2"/>
  <c r="N38" i="21"/>
  <c r="J52" i="21"/>
  <c r="J51" i="21"/>
  <c r="J54" i="21"/>
  <c r="L52" i="21"/>
  <c r="L51" i="21"/>
  <c r="L14" i="21"/>
  <c r="N33" i="21"/>
  <c r="N24" i="21"/>
  <c r="P44" i="21"/>
  <c r="N44" i="21"/>
  <c r="J13" i="21"/>
  <c r="J17" i="21"/>
  <c r="J20" i="21"/>
  <c r="J23" i="21"/>
  <c r="J7" i="21"/>
  <c r="Q86" i="28"/>
  <c r="Q41" i="28"/>
  <c r="Q27" i="28"/>
  <c r="Q50" i="28"/>
  <c r="Q35" i="28"/>
  <c r="Q12" i="28"/>
  <c r="Q87" i="28"/>
  <c r="Q26" i="28"/>
  <c r="AC21" i="28"/>
  <c r="AC34" i="28"/>
  <c r="AC25" i="28"/>
  <c r="AC59" i="28"/>
  <c r="AC56" i="28"/>
  <c r="AC62" i="28"/>
  <c r="AC76" i="28"/>
  <c r="AC78" i="28"/>
  <c r="AC81" i="28"/>
  <c r="AC82" i="28"/>
  <c r="AC83" i="28"/>
  <c r="AC86" i="28"/>
  <c r="AC87" i="28"/>
  <c r="AC88" i="28"/>
  <c r="AC90" i="28"/>
  <c r="AC91" i="28"/>
  <c r="I12" i="2"/>
  <c r="I13" i="2" s="1"/>
  <c r="P12" i="21"/>
  <c r="L38" i="21"/>
  <c r="P19" i="21"/>
  <c r="L32" i="21"/>
  <c r="P15" i="21"/>
  <c r="J12" i="21"/>
  <c r="L30" i="21"/>
  <c r="P22" i="21"/>
  <c r="N28" i="21"/>
  <c r="P14" i="21"/>
  <c r="P6" i="21"/>
  <c r="P23" i="21"/>
  <c r="J16" i="21"/>
  <c r="P16" i="21"/>
  <c r="P7" i="21"/>
  <c r="N29" i="21"/>
  <c r="N37" i="21"/>
  <c r="P21" i="21"/>
  <c r="L28" i="21"/>
  <c r="P9" i="21"/>
  <c r="L36" i="21"/>
  <c r="J11" i="21"/>
  <c r="L34" i="21"/>
  <c r="P8" i="21"/>
  <c r="L35" i="21"/>
  <c r="L33" i="21"/>
  <c r="P17" i="21"/>
  <c r="L31" i="21"/>
  <c r="P10" i="21"/>
  <c r="AM2" i="28"/>
  <c r="J12" i="2"/>
  <c r="J13" i="2" s="1"/>
  <c r="S79" i="1"/>
  <c r="K12" i="2"/>
  <c r="K13" i="2" s="1"/>
  <c r="O11" i="2" l="1"/>
  <c r="AB78" i="1"/>
  <c r="AB77" i="1"/>
  <c r="AB76" i="1"/>
  <c r="T57" i="1"/>
  <c r="U54" i="1" s="1"/>
  <c r="T74" i="1"/>
  <c r="T67" i="1"/>
  <c r="V59" i="1"/>
  <c r="V60" i="1" s="1"/>
  <c r="P60" i="1"/>
  <c r="P57" i="1"/>
  <c r="V62" i="1"/>
  <c r="P67" i="1"/>
  <c r="AC58" i="28"/>
  <c r="AC52" i="28"/>
  <c r="AC55" i="28"/>
  <c r="Q77" i="28"/>
  <c r="W77" i="28" s="1"/>
  <c r="Q94" i="28"/>
  <c r="Q95" i="28" s="1"/>
  <c r="Q29" i="28"/>
  <c r="Q24" i="28"/>
  <c r="W24" i="28" s="1"/>
  <c r="Q61" i="28"/>
  <c r="N52" i="21"/>
  <c r="J27" i="21"/>
  <c r="J9" i="21"/>
  <c r="J10" i="21"/>
  <c r="AC49" i="28"/>
  <c r="AC53" i="28"/>
  <c r="Q57" i="28"/>
  <c r="W57" i="28" s="1"/>
  <c r="Q47" i="28"/>
  <c r="W47" i="28" s="1"/>
  <c r="Q19" i="28"/>
  <c r="Q51" i="28"/>
  <c r="Q102" i="28"/>
  <c r="Q103" i="28" s="1"/>
  <c r="Q36" i="28"/>
  <c r="W36" i="28" s="1"/>
  <c r="Q62" i="28"/>
  <c r="Q10" i="28"/>
  <c r="J14" i="21"/>
  <c r="J24" i="21"/>
  <c r="J8" i="21"/>
  <c r="L44" i="21"/>
  <c r="L17" i="21"/>
  <c r="G13" i="2"/>
  <c r="AN87" i="28"/>
  <c r="AM51" i="28"/>
  <c r="AM53" i="28"/>
  <c r="AN19" i="28"/>
  <c r="E13" i="2"/>
  <c r="C13" i="2"/>
  <c r="AN46" i="28"/>
  <c r="AN51" i="28"/>
  <c r="AL30" i="28"/>
  <c r="AN64" i="28"/>
  <c r="AM61" i="28"/>
  <c r="AL56" i="28"/>
  <c r="AL53" i="28"/>
  <c r="AL50" i="28"/>
  <c r="AM49" i="28"/>
  <c r="AN48" i="28"/>
  <c r="AM45" i="28"/>
  <c r="AM39" i="28"/>
  <c r="AN29" i="28"/>
  <c r="AM19" i="28"/>
  <c r="AL16" i="28"/>
  <c r="AN11" i="28"/>
  <c r="Q59" i="28"/>
  <c r="W59" i="28" s="1"/>
  <c r="Q34" i="28"/>
  <c r="W34" i="28" s="1"/>
  <c r="Q33" i="28"/>
  <c r="J22" i="21"/>
  <c r="N30" i="21"/>
  <c r="J6" i="21"/>
  <c r="P20" i="21"/>
  <c r="P13" i="21"/>
  <c r="J15" i="21"/>
  <c r="P18" i="21"/>
  <c r="AC61" i="28"/>
  <c r="AC37" i="28"/>
  <c r="Q64" i="28"/>
  <c r="W64" i="28" s="1"/>
  <c r="Q58" i="28"/>
  <c r="W58" i="28" s="1"/>
  <c r="Q81" i="28"/>
  <c r="Q9" i="28"/>
  <c r="Q40" i="28"/>
  <c r="W40" i="28" s="1"/>
  <c r="Q99" i="28"/>
  <c r="Q14" i="28"/>
  <c r="J18" i="21"/>
  <c r="J19" i="21"/>
  <c r="N31" i="21"/>
  <c r="J28" i="21"/>
  <c r="F13" i="2"/>
  <c r="AN99" i="28"/>
  <c r="AL77" i="28"/>
  <c r="AL62" i="28"/>
  <c r="AL49" i="28"/>
  <c r="AL46" i="28"/>
  <c r="N5" i="2"/>
  <c r="N13" i="2" s="1"/>
  <c r="Z38" i="1"/>
  <c r="L5" i="2"/>
  <c r="L13" i="2" s="1"/>
  <c r="X38" i="1"/>
  <c r="AB31" i="1"/>
  <c r="M5" i="2"/>
  <c r="M13" i="2" s="1"/>
  <c r="Y38" i="1"/>
  <c r="W33" i="28"/>
  <c r="U63" i="28"/>
  <c r="U23" i="28"/>
  <c r="W99" i="28"/>
  <c r="U83" i="28"/>
  <c r="U42" i="28"/>
  <c r="U51" i="28"/>
  <c r="U41" i="28"/>
  <c r="U13" i="28"/>
  <c r="U73" i="28"/>
  <c r="W41" i="28"/>
  <c r="T25" i="28"/>
  <c r="T27" i="28"/>
  <c r="T89" i="28"/>
  <c r="W94" i="28"/>
  <c r="W95" i="28" s="1"/>
  <c r="X94" i="28" s="1"/>
  <c r="T83" i="28"/>
  <c r="T29" i="28"/>
  <c r="T91" i="28"/>
  <c r="T36" i="28"/>
  <c r="T12" i="28"/>
  <c r="U26" i="28"/>
  <c r="U56" i="28"/>
  <c r="U52" i="28"/>
  <c r="U46" i="28"/>
  <c r="U20" i="28"/>
  <c r="U62" i="28"/>
  <c r="T31" i="28"/>
  <c r="T16" i="28"/>
  <c r="T50" i="28"/>
  <c r="T76" i="28"/>
  <c r="T54" i="28"/>
  <c r="T82" i="28"/>
  <c r="T21" i="28"/>
  <c r="T63" i="28"/>
  <c r="T26" i="28"/>
  <c r="T30" i="28"/>
  <c r="T34" i="28"/>
  <c r="T48" i="28"/>
  <c r="T55" i="28"/>
  <c r="T53" i="28"/>
  <c r="T6" i="28"/>
  <c r="U33" i="28"/>
  <c r="U38" i="28"/>
  <c r="U90" i="28"/>
  <c r="T90" i="28"/>
  <c r="T42" i="28"/>
  <c r="T38" i="28"/>
  <c r="T17" i="28"/>
  <c r="T70" i="28"/>
  <c r="T71" i="28" s="1"/>
  <c r="T57" i="28"/>
  <c r="T61" i="28"/>
  <c r="T28" i="28"/>
  <c r="T41" i="28"/>
  <c r="T94" i="28"/>
  <c r="T95" i="28" s="1"/>
  <c r="T47" i="28"/>
  <c r="U64" i="28"/>
  <c r="U102" i="28"/>
  <c r="U103" i="28" s="1"/>
  <c r="V102" i="28" s="1"/>
  <c r="U39" i="28"/>
  <c r="T8" i="28"/>
  <c r="T58" i="28"/>
  <c r="T62" i="28"/>
  <c r="T73" i="28"/>
  <c r="T74" i="28" s="1"/>
  <c r="T15" i="28"/>
  <c r="T97" i="28"/>
  <c r="T24" i="28"/>
  <c r="T49" i="28"/>
  <c r="T18" i="28"/>
  <c r="T7" i="28"/>
  <c r="T60" i="28"/>
  <c r="T56" i="28"/>
  <c r="W86" i="28"/>
  <c r="U37" i="28"/>
  <c r="U58" i="28"/>
  <c r="U49" i="28"/>
  <c r="T19" i="28"/>
  <c r="T33" i="28"/>
  <c r="T23" i="28"/>
  <c r="T98" i="28"/>
  <c r="T13" i="28"/>
  <c r="T20" i="28"/>
  <c r="T99" i="28"/>
  <c r="T32" i="28"/>
  <c r="T88" i="28"/>
  <c r="T102" i="28"/>
  <c r="T103" i="28" s="1"/>
  <c r="T87" i="28"/>
  <c r="T22" i="28"/>
  <c r="U22" i="28"/>
  <c r="U98" i="28"/>
  <c r="T78" i="28"/>
  <c r="T67" i="28"/>
  <c r="T68" i="28" s="1"/>
  <c r="T77" i="28"/>
  <c r="U88" i="28"/>
  <c r="U6" i="28"/>
  <c r="T10" i="28"/>
  <c r="T45" i="28"/>
  <c r="T39" i="28"/>
  <c r="T11" i="28"/>
  <c r="T14" i="28"/>
  <c r="AC12" i="28"/>
  <c r="AC28" i="28"/>
  <c r="AC9" i="28"/>
  <c r="AC6" i="28"/>
  <c r="AC22" i="28"/>
  <c r="AC38" i="28"/>
  <c r="AC15" i="28"/>
  <c r="AC31" i="28"/>
  <c r="AC27" i="28"/>
  <c r="AC16" i="28"/>
  <c r="AC32" i="28"/>
  <c r="AC13" i="28"/>
  <c r="AC10" i="28"/>
  <c r="AC26" i="28"/>
  <c r="AC42" i="28"/>
  <c r="AC19" i="28"/>
  <c r="AC33" i="28"/>
  <c r="AC29" i="28"/>
  <c r="T59" i="28"/>
  <c r="AC35" i="28"/>
  <c r="AC17" i="28"/>
  <c r="N21" i="21"/>
  <c r="L10" i="21"/>
  <c r="L12" i="21"/>
  <c r="L23" i="21"/>
  <c r="L15" i="21"/>
  <c r="L13" i="21"/>
  <c r="L22" i="21"/>
  <c r="L8" i="21"/>
  <c r="AC41" i="28"/>
  <c r="AC11" i="28"/>
  <c r="AC18" i="28"/>
  <c r="AC40" i="28"/>
  <c r="AC8" i="28"/>
  <c r="L18" i="21"/>
  <c r="L21" i="21"/>
  <c r="L7" i="21"/>
  <c r="AM35" i="28"/>
  <c r="AN35" i="28"/>
  <c r="AN28" i="28"/>
  <c r="AL28" i="28"/>
  <c r="AM28" i="28"/>
  <c r="AN22" i="28"/>
  <c r="AM22" i="28"/>
  <c r="AL20" i="28"/>
  <c r="AN20" i="28"/>
  <c r="AL15" i="28"/>
  <c r="AN15" i="28"/>
  <c r="AM13" i="28"/>
  <c r="AL13" i="28"/>
  <c r="AN13" i="28"/>
  <c r="W14" i="28"/>
  <c r="N9" i="21"/>
  <c r="N16" i="21"/>
  <c r="N17" i="21"/>
  <c r="N18" i="21"/>
  <c r="N15" i="21"/>
  <c r="N6" i="21"/>
  <c r="N22" i="21"/>
  <c r="AC23" i="28"/>
  <c r="AC30" i="28"/>
  <c r="AC20" i="28"/>
  <c r="N7" i="21"/>
  <c r="AL76" i="28"/>
  <c r="AN76" i="28"/>
  <c r="AN6" i="28"/>
  <c r="AM6" i="28"/>
  <c r="AC39" i="28"/>
  <c r="AC7" i="28"/>
  <c r="AC14" i="28"/>
  <c r="AC36" i="28"/>
  <c r="L19" i="21"/>
  <c r="L20" i="21"/>
  <c r="N11" i="21"/>
  <c r="J38" i="21"/>
  <c r="J32" i="21"/>
  <c r="J37" i="21"/>
  <c r="J29" i="21"/>
  <c r="P33" i="21"/>
  <c r="P37" i="21"/>
  <c r="P31" i="21"/>
  <c r="AC47" i="28"/>
  <c r="AC63" i="28"/>
  <c r="AC50" i="28"/>
  <c r="AC60" i="28"/>
  <c r="AC46" i="28"/>
  <c r="AC51" i="28"/>
  <c r="AC45" i="28"/>
  <c r="AC48" i="28"/>
  <c r="AC64" i="28"/>
  <c r="AC54" i="28"/>
  <c r="AC99" i="28"/>
  <c r="AC97" i="28"/>
  <c r="Q46" i="28"/>
  <c r="W46" i="28" s="1"/>
  <c r="Q98" i="28"/>
  <c r="W98" i="28" s="1"/>
  <c r="Q18" i="28"/>
  <c r="W18" i="28" s="1"/>
  <c r="Q42" i="28"/>
  <c r="W42" i="28" s="1"/>
  <c r="Q13" i="28"/>
  <c r="W13" i="28" s="1"/>
  <c r="Q31" i="28"/>
  <c r="Q45" i="28"/>
  <c r="Q67" i="28"/>
  <c r="Q68" i="28" s="1"/>
  <c r="Q15" i="28"/>
  <c r="W15" i="28" s="1"/>
  <c r="Q38" i="28"/>
  <c r="Q82" i="28"/>
  <c r="Q20" i="28"/>
  <c r="W20" i="28" s="1"/>
  <c r="Q7" i="28"/>
  <c r="W7" i="28" s="1"/>
  <c r="Q88" i="28"/>
  <c r="W88" i="28" s="1"/>
  <c r="Q73" i="28"/>
  <c r="Q74" i="28" s="1"/>
  <c r="Q52" i="28"/>
  <c r="W52" i="28" s="1"/>
  <c r="Q53" i="28"/>
  <c r="W53" i="28" s="1"/>
  <c r="Q83" i="28"/>
  <c r="W83" i="28" s="1"/>
  <c r="Q8" i="28"/>
  <c r="W8" i="28" s="1"/>
  <c r="Q22" i="28"/>
  <c r="W22" i="28" s="1"/>
  <c r="Q56" i="28"/>
  <c r="W56" i="28" s="1"/>
  <c r="AD56" i="28" s="1"/>
  <c r="Q17" i="28"/>
  <c r="W17" i="28" s="1"/>
  <c r="Q32" i="28"/>
  <c r="W32" i="28" s="1"/>
  <c r="Q16" i="28"/>
  <c r="W16" i="28" s="1"/>
  <c r="Q70" i="28"/>
  <c r="Q71" i="28" s="1"/>
  <c r="Q23" i="28"/>
  <c r="W23" i="28" s="1"/>
  <c r="Q49" i="28"/>
  <c r="W49" i="28" s="1"/>
  <c r="Q91" i="28"/>
  <c r="W91" i="28" s="1"/>
  <c r="Q11" i="28"/>
  <c r="W11" i="28" s="1"/>
  <c r="Q30" i="28"/>
  <c r="Q97" i="28"/>
  <c r="Q54" i="28"/>
  <c r="W54" i="28" s="1"/>
  <c r="AL18" i="28"/>
  <c r="AN97" i="28"/>
  <c r="AM97" i="28"/>
  <c r="AM33" i="28"/>
  <c r="AL33" i="28"/>
  <c r="AL10" i="28"/>
  <c r="AM10" i="28"/>
  <c r="AM38" i="28"/>
  <c r="AL38" i="28"/>
  <c r="AL17" i="28"/>
  <c r="AN17" i="28"/>
  <c r="AN14" i="28"/>
  <c r="AL14" i="28"/>
  <c r="AN25" i="28"/>
  <c r="AM12" i="28"/>
  <c r="AN9" i="28"/>
  <c r="U76" i="28"/>
  <c r="U86" i="28"/>
  <c r="U53" i="28"/>
  <c r="U21" i="28"/>
  <c r="U12" i="28"/>
  <c r="U94" i="28"/>
  <c r="U99" i="28"/>
  <c r="U45" i="28"/>
  <c r="U89" i="28"/>
  <c r="U70" i="28"/>
  <c r="U54" i="28"/>
  <c r="U17" i="28"/>
  <c r="U48" i="28"/>
  <c r="U18" i="28"/>
  <c r="U82" i="28"/>
  <c r="U55" i="28"/>
  <c r="U30" i="28"/>
  <c r="U9" i="28"/>
  <c r="W81" i="28"/>
  <c r="W62" i="28"/>
  <c r="U36" i="28"/>
  <c r="U32" i="28"/>
  <c r="U25" i="28"/>
  <c r="U19" i="28"/>
  <c r="U11" i="28"/>
  <c r="W26" i="28"/>
  <c r="W19" i="28"/>
  <c r="W12" i="28"/>
  <c r="W51" i="28"/>
  <c r="W35" i="28"/>
  <c r="W102" i="28"/>
  <c r="N54" i="21"/>
  <c r="P27" i="21"/>
  <c r="P35" i="21"/>
  <c r="N34" i="21"/>
  <c r="Q6" i="28"/>
  <c r="Q55" i="28"/>
  <c r="W55" i="28" s="1"/>
  <c r="Q63" i="28"/>
  <c r="W63" i="28" s="1"/>
  <c r="Q76" i="28"/>
  <c r="Q90" i="28"/>
  <c r="W90" i="28" s="1"/>
  <c r="Q25" i="28"/>
  <c r="W25" i="28" s="1"/>
  <c r="Q37" i="28"/>
  <c r="W37" i="28" s="1"/>
  <c r="Q48" i="28"/>
  <c r="W48" i="28" s="1"/>
  <c r="Q78" i="28"/>
  <c r="W78" i="28" s="1"/>
  <c r="Q21" i="28"/>
  <c r="W21" i="28" s="1"/>
  <c r="Q28" i="28"/>
  <c r="W28" i="28" s="1"/>
  <c r="Q39" i="28"/>
  <c r="Q89" i="28"/>
  <c r="T35" i="28"/>
  <c r="T52" i="28"/>
  <c r="T81" i="28"/>
  <c r="T9" i="28"/>
  <c r="T37" i="28"/>
  <c r="T46" i="28"/>
  <c r="T86" i="28"/>
  <c r="T51" i="28"/>
  <c r="T64" i="28"/>
  <c r="T40" i="28"/>
  <c r="U61" i="28"/>
  <c r="U40" i="28"/>
  <c r="U27" i="28"/>
  <c r="U60" i="28"/>
  <c r="U16" i="28"/>
  <c r="U77" i="28"/>
  <c r="U31" i="28"/>
  <c r="U14" i="28"/>
  <c r="U97" i="28"/>
  <c r="U81" i="28"/>
  <c r="W70" i="28"/>
  <c r="U8" i="28"/>
  <c r="U91" i="28"/>
  <c r="U78" i="28"/>
  <c r="U59" i="28"/>
  <c r="U50" i="28"/>
  <c r="W38" i="28"/>
  <c r="U35" i="28"/>
  <c r="W31" i="28"/>
  <c r="U28" i="28"/>
  <c r="U24" i="28"/>
  <c r="U15" i="28"/>
  <c r="W87" i="28"/>
  <c r="W61" i="28"/>
  <c r="J44" i="21"/>
  <c r="L29" i="21"/>
  <c r="L53" i="21"/>
  <c r="P32" i="21"/>
  <c r="P28" i="21"/>
  <c r="J34" i="21"/>
  <c r="L16" i="21"/>
  <c r="L9" i="21"/>
  <c r="L24" i="21"/>
  <c r="L11" i="21"/>
  <c r="N23" i="21"/>
  <c r="N12" i="21"/>
  <c r="N8" i="21"/>
  <c r="N10" i="21"/>
  <c r="N20" i="21"/>
  <c r="N19" i="21"/>
  <c r="N13" i="21"/>
  <c r="P34" i="21"/>
  <c r="U29" i="28"/>
  <c r="U10" i="28"/>
  <c r="U87" i="28"/>
  <c r="W60" i="28"/>
  <c r="U47" i="28"/>
  <c r="U7" i="28"/>
  <c r="U67" i="28"/>
  <c r="U57" i="28"/>
  <c r="U34" i="28"/>
  <c r="W30" i="28"/>
  <c r="W27" i="28"/>
  <c r="W29" i="28"/>
  <c r="W39" i="28"/>
  <c r="N51" i="21"/>
  <c r="P36" i="21"/>
  <c r="J36" i="21"/>
  <c r="J35" i="21"/>
  <c r="J33" i="21"/>
  <c r="J30" i="21"/>
  <c r="N36" i="21"/>
  <c r="N35" i="21"/>
  <c r="N27" i="21"/>
  <c r="W10" i="28"/>
  <c r="W45" i="28"/>
  <c r="W50" i="28"/>
  <c r="W9" i="28"/>
  <c r="P30" i="21"/>
  <c r="P29" i="21"/>
  <c r="P38" i="21"/>
  <c r="V73" i="1"/>
  <c r="W73" i="1" s="1"/>
  <c r="P74" i="1"/>
  <c r="AN102" i="28"/>
  <c r="AN89" i="28"/>
  <c r="AN78" i="28"/>
  <c r="AN54" i="28"/>
  <c r="AL6" i="28"/>
  <c r="AL22" i="28"/>
  <c r="AN38" i="28"/>
  <c r="AN30" i="28"/>
  <c r="AN34" i="28"/>
  <c r="AL32" i="28"/>
  <c r="AM99" i="28"/>
  <c r="AN98" i="28"/>
  <c r="AM64" i="28"/>
  <c r="AL61" i="28"/>
  <c r="AN60" i="28"/>
  <c r="AL58" i="28"/>
  <c r="AM57" i="28"/>
  <c r="AM48" i="28"/>
  <c r="AL45" i="28"/>
  <c r="AN27" i="28"/>
  <c r="AL25" i="28"/>
  <c r="AM24" i="28"/>
  <c r="AN23" i="28"/>
  <c r="AN21" i="28"/>
  <c r="AM11" i="28"/>
  <c r="AL9" i="28"/>
  <c r="AM8" i="28"/>
  <c r="AN7" i="28"/>
  <c r="V48" i="1"/>
  <c r="AL97" i="28"/>
  <c r="AN86" i="28"/>
  <c r="AN81" i="28"/>
  <c r="AM55" i="28"/>
  <c r="AN8" i="28"/>
  <c r="AN24" i="28"/>
  <c r="AM18" i="28"/>
  <c r="AN40" i="28"/>
  <c r="AN36" i="28"/>
  <c r="AM98" i="28"/>
  <c r="AN83" i="28"/>
  <c r="AM60" i="28"/>
  <c r="AL57" i="28"/>
  <c r="AL54" i="28"/>
  <c r="AM27" i="28"/>
  <c r="AM23" i="28"/>
  <c r="AL21" i="28"/>
  <c r="AM20" i="28"/>
  <c r="AL7" i="28"/>
  <c r="AN34" i="1"/>
  <c r="AN32" i="1"/>
  <c r="AB33" i="1"/>
  <c r="AB28" i="1"/>
  <c r="O5" i="2"/>
  <c r="AB32" i="1"/>
  <c r="AO72" i="1"/>
  <c r="AM28" i="1"/>
  <c r="AO28" i="1"/>
  <c r="AB30" i="1"/>
  <c r="AB29" i="1"/>
  <c r="AO30" i="1"/>
  <c r="AO63" i="1"/>
  <c r="AO50" i="1"/>
  <c r="AM30" i="1"/>
  <c r="AN33" i="1"/>
  <c r="AM32" i="1"/>
  <c r="AM61" i="1"/>
  <c r="V79" i="1"/>
  <c r="AO75" i="1"/>
  <c r="AO33" i="1"/>
  <c r="T79" i="1"/>
  <c r="U78" i="1" s="1"/>
  <c r="P79" i="1"/>
  <c r="AN29" i="1"/>
  <c r="AO31" i="1"/>
  <c r="AM47" i="1"/>
  <c r="AO62" i="1"/>
  <c r="AN31" i="1"/>
  <c r="AM29" i="1"/>
  <c r="AM34" i="1"/>
  <c r="AM64" i="1"/>
  <c r="O13" i="2" l="1"/>
  <c r="U76" i="1"/>
  <c r="U77" i="1"/>
  <c r="U73" i="1"/>
  <c r="U65" i="1"/>
  <c r="U66" i="1"/>
  <c r="V67" i="1"/>
  <c r="W62" i="1" s="1"/>
  <c r="U51" i="1"/>
  <c r="U53" i="1"/>
  <c r="U50" i="1"/>
  <c r="U48" i="1"/>
  <c r="U52" i="1"/>
  <c r="U56" i="1"/>
  <c r="V57" i="1"/>
  <c r="W48" i="1" s="1"/>
  <c r="U49" i="1"/>
  <c r="U55" i="1"/>
  <c r="W77" i="1"/>
  <c r="W78" i="1"/>
  <c r="T84" i="28"/>
  <c r="AD88" i="28"/>
  <c r="Q92" i="28"/>
  <c r="AD20" i="28"/>
  <c r="AD33" i="28"/>
  <c r="AD41" i="28"/>
  <c r="W73" i="28"/>
  <c r="W74" i="28" s="1"/>
  <c r="X73" i="28" s="1"/>
  <c r="T92" i="28"/>
  <c r="Q100" i="28"/>
  <c r="AD49" i="28"/>
  <c r="Q84" i="28"/>
  <c r="AD46" i="28"/>
  <c r="AD42" i="28"/>
  <c r="AD37" i="28"/>
  <c r="W67" i="28"/>
  <c r="AD67" i="28" s="1"/>
  <c r="AD98" i="28"/>
  <c r="AD83" i="28"/>
  <c r="W89" i="28"/>
  <c r="T79" i="28"/>
  <c r="W82" i="28"/>
  <c r="W97" i="28"/>
  <c r="AD97" i="28" s="1"/>
  <c r="AD22" i="28"/>
  <c r="T100" i="28"/>
  <c r="AD64" i="28"/>
  <c r="AD73" i="28"/>
  <c r="U74" i="28"/>
  <c r="V73" i="28" s="1"/>
  <c r="V74" i="1"/>
  <c r="AD63" i="28"/>
  <c r="W65" i="28"/>
  <c r="X45" i="28" s="1"/>
  <c r="U68" i="28"/>
  <c r="V67" i="28" s="1"/>
  <c r="AD47" i="28"/>
  <c r="AD10" i="28"/>
  <c r="AD15" i="28"/>
  <c r="AD35" i="28"/>
  <c r="AD78" i="28"/>
  <c r="AD52" i="28"/>
  <c r="AD14" i="28"/>
  <c r="AD16" i="28"/>
  <c r="AD27" i="28"/>
  <c r="T104" i="28"/>
  <c r="Q104" i="28"/>
  <c r="Q43" i="28"/>
  <c r="AD51" i="28"/>
  <c r="AD11" i="28"/>
  <c r="AD32" i="28"/>
  <c r="AD30" i="28"/>
  <c r="W6" i="28"/>
  <c r="U71" i="28"/>
  <c r="V70" i="28" s="1"/>
  <c r="AD70" i="28"/>
  <c r="AD94" i="28"/>
  <c r="U95" i="28"/>
  <c r="V94" i="28" s="1"/>
  <c r="AD86" i="28"/>
  <c r="U92" i="28"/>
  <c r="V86" i="28" s="1"/>
  <c r="AD34" i="28"/>
  <c r="AD29" i="28"/>
  <c r="AD24" i="28"/>
  <c r="AD91" i="28"/>
  <c r="W71" i="28"/>
  <c r="X70" i="28"/>
  <c r="Q65" i="28"/>
  <c r="W76" i="28"/>
  <c r="AD76" i="28" s="1"/>
  <c r="Q79" i="28"/>
  <c r="AD102" i="28"/>
  <c r="W103" i="28"/>
  <c r="X102" i="28" s="1"/>
  <c r="AD19" i="28"/>
  <c r="AD36" i="28"/>
  <c r="W84" i="28"/>
  <c r="X81" i="28" s="1"/>
  <c r="AD55" i="28"/>
  <c r="AD48" i="28"/>
  <c r="AD89" i="28"/>
  <c r="AD12" i="28"/>
  <c r="U79" i="28"/>
  <c r="V78" i="28" s="1"/>
  <c r="V76" i="28"/>
  <c r="AD39" i="28"/>
  <c r="AD58" i="28"/>
  <c r="AD7" i="28"/>
  <c r="U104" i="28"/>
  <c r="U43" i="28"/>
  <c r="V10" i="28" s="1"/>
  <c r="AD13" i="28"/>
  <c r="AD28" i="28"/>
  <c r="AD50" i="28"/>
  <c r="AD8" i="28"/>
  <c r="AD81" i="28"/>
  <c r="U84" i="28"/>
  <c r="V83" i="28" s="1"/>
  <c r="AD31" i="28"/>
  <c r="AD60" i="28"/>
  <c r="AD40" i="28"/>
  <c r="T65" i="28"/>
  <c r="AD25" i="28"/>
  <c r="W100" i="28"/>
  <c r="X97" i="28" s="1"/>
  <c r="AD82" i="28"/>
  <c r="AD17" i="28"/>
  <c r="AD45" i="28"/>
  <c r="U65" i="28"/>
  <c r="V48" i="28" s="1"/>
  <c r="AD21" i="28"/>
  <c r="AD90" i="28"/>
  <c r="AD57" i="28"/>
  <c r="AD87" i="28"/>
  <c r="W92" i="28"/>
  <c r="X86" i="28" s="1"/>
  <c r="AD59" i="28"/>
  <c r="U100" i="28"/>
  <c r="V98" i="28" s="1"/>
  <c r="AD77" i="28"/>
  <c r="AD61" i="28"/>
  <c r="AD26" i="28"/>
  <c r="AD9" i="28"/>
  <c r="AD18" i="28"/>
  <c r="AD54" i="28"/>
  <c r="AD99" i="28"/>
  <c r="AD53" i="28"/>
  <c r="AD38" i="28"/>
  <c r="AD23" i="28"/>
  <c r="AD62" i="28"/>
  <c r="T43" i="28"/>
  <c r="W76" i="1"/>
  <c r="W59" i="1"/>
  <c r="W66" i="1" l="1"/>
  <c r="W65" i="1"/>
  <c r="W64" i="1"/>
  <c r="W63" i="1"/>
  <c r="W56" i="1"/>
  <c r="W51" i="1"/>
  <c r="W52" i="1"/>
  <c r="W50" i="1"/>
  <c r="W49" i="1"/>
  <c r="W54" i="1"/>
  <c r="W55" i="1"/>
  <c r="W53" i="1"/>
  <c r="U59" i="1"/>
  <c r="U60" i="1"/>
  <c r="V18" i="28"/>
  <c r="X48" i="28"/>
  <c r="V89" i="28"/>
  <c r="V87" i="28"/>
  <c r="X49" i="28"/>
  <c r="V99" i="28"/>
  <c r="V91" i="28"/>
  <c r="V9" i="28"/>
  <c r="X50" i="28"/>
  <c r="V21" i="28"/>
  <c r="V17" i="28"/>
  <c r="X67" i="28"/>
  <c r="V7" i="28"/>
  <c r="X58" i="28"/>
  <c r="X62" i="28"/>
  <c r="X51" i="28"/>
  <c r="V29" i="28"/>
  <c r="X88" i="28"/>
  <c r="V82" i="28"/>
  <c r="V25" i="28"/>
  <c r="W68" i="28"/>
  <c r="V31" i="28"/>
  <c r="V8" i="28"/>
  <c r="V28" i="28"/>
  <c r="X53" i="28"/>
  <c r="X60" i="28"/>
  <c r="X54" i="28"/>
  <c r="V77" i="28"/>
  <c r="X91" i="28"/>
  <c r="V40" i="28"/>
  <c r="X61" i="28"/>
  <c r="V61" i="28"/>
  <c r="X87" i="28"/>
  <c r="V55" i="28"/>
  <c r="V36" i="28"/>
  <c r="X90" i="28"/>
  <c r="V34" i="28"/>
  <c r="V90" i="28"/>
  <c r="V88" i="28"/>
  <c r="W43" i="28"/>
  <c r="X6" i="28" s="1"/>
  <c r="W104" i="28"/>
  <c r="AD6" i="28"/>
  <c r="V32" i="28"/>
  <c r="V15" i="28"/>
  <c r="V53" i="28"/>
  <c r="V54" i="28"/>
  <c r="V57" i="28"/>
  <c r="V60" i="28"/>
  <c r="V24" i="28"/>
  <c r="V16" i="28"/>
  <c r="V35" i="28"/>
  <c r="V97" i="28"/>
  <c r="V59" i="28"/>
  <c r="V45" i="28"/>
  <c r="X99" i="28"/>
  <c r="X98" i="28"/>
  <c r="V81" i="28"/>
  <c r="V50" i="28"/>
  <c r="V26" i="28"/>
  <c r="V38" i="28"/>
  <c r="V42" i="28"/>
  <c r="V13" i="28"/>
  <c r="V20" i="28"/>
  <c r="V37" i="28"/>
  <c r="V41" i="28"/>
  <c r="V6" i="28"/>
  <c r="V22" i="28"/>
  <c r="V39" i="28"/>
  <c r="V23" i="28"/>
  <c r="V33" i="28"/>
  <c r="V12" i="28"/>
  <c r="V19" i="28"/>
  <c r="W79" i="28"/>
  <c r="X76" i="28" s="1"/>
  <c r="X89" i="28"/>
  <c r="V30" i="28"/>
  <c r="V11" i="28"/>
  <c r="X55" i="28"/>
  <c r="X52" i="28"/>
  <c r="V56" i="28"/>
  <c r="V52" i="28"/>
  <c r="V49" i="28"/>
  <c r="V62" i="28"/>
  <c r="V51" i="28"/>
  <c r="V64" i="28"/>
  <c r="V63" i="28"/>
  <c r="V58" i="28"/>
  <c r="V46" i="28"/>
  <c r="X82" i="28"/>
  <c r="X83" i="28"/>
  <c r="V27" i="28"/>
  <c r="V14" i="28"/>
  <c r="V47" i="28"/>
  <c r="X57" i="28"/>
  <c r="X46" i="28"/>
  <c r="X56" i="28"/>
  <c r="X59" i="28"/>
  <c r="X64" i="28"/>
  <c r="X47" i="28"/>
  <c r="X63" i="28"/>
  <c r="U63" i="1" l="1"/>
  <c r="U62" i="1"/>
  <c r="U64" i="1"/>
  <c r="X77" i="28"/>
  <c r="X78" i="28"/>
  <c r="X18" i="28"/>
  <c r="X22" i="28"/>
  <c r="X41" i="28"/>
  <c r="X42" i="28"/>
  <c r="X8" i="28"/>
  <c r="X24" i="28"/>
  <c r="X33" i="28"/>
  <c r="X17" i="28"/>
  <c r="X7" i="28"/>
  <c r="X11" i="28"/>
  <c r="X14" i="28"/>
  <c r="X15" i="28"/>
  <c r="X32" i="28"/>
  <c r="X38" i="28"/>
  <c r="X23" i="28"/>
  <c r="X40" i="28"/>
  <c r="X27" i="28"/>
  <c r="X31" i="28"/>
  <c r="X35" i="28"/>
  <c r="X10" i="28"/>
  <c r="X34" i="28"/>
  <c r="X37" i="28"/>
  <c r="X19" i="28"/>
  <c r="X21" i="28"/>
  <c r="X39" i="28"/>
  <c r="X29" i="28"/>
  <c r="X36" i="28"/>
  <c r="X9" i="28"/>
  <c r="X26" i="28"/>
  <c r="X25" i="28"/>
  <c r="X30" i="28"/>
  <c r="X12" i="28"/>
  <c r="X13" i="28"/>
  <c r="X16" i="28"/>
  <c r="X20" i="28"/>
  <c r="X28" i="28"/>
  <c r="U70" i="1" l="1"/>
  <c r="AB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Maggie Miller</author>
  </authors>
  <commentList>
    <comment ref="AL47" authorId="0" shapeId="0" xr:uid="{00000000-0006-0000-0100-000001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Need proper adjustment for Hereford-Sr
</t>
        </r>
      </text>
    </comment>
    <comment ref="AM47" authorId="0" shapeId="0" xr:uid="{00000000-0006-0000-0100-000002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check on this adjustment for Herefords
</t>
        </r>
      </text>
    </comment>
    <comment ref="AL50" authorId="0" shapeId="0" xr:uid="{00000000-0006-0000-0100-000003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Need proper adjustment for Hereford-Sr
</t>
        </r>
      </text>
    </comment>
    <comment ref="AM50" authorId="0" shapeId="0" xr:uid="{00000000-0006-0000-0100-000004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check on this adjustment for Herefords
</t>
        </r>
      </text>
    </comment>
    <comment ref="AJ61" authorId="0" shapeId="0" xr:uid="{00000000-0006-0000-0100-000005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dam/recip
</t>
        </r>
      </text>
    </comment>
    <comment ref="AL61" authorId="0" shapeId="0" xr:uid="{00000000-0006-0000-0100-000006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is this the right adjustment factor for Gelbveih Juniors?  The previous test had only Seniors
</t>
        </r>
      </text>
    </comment>
    <comment ref="AJ62" authorId="0" shapeId="0" xr:uid="{00000000-0006-0000-0100-000007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dam/recip
</t>
        </r>
      </text>
    </comment>
    <comment ref="AL62" authorId="0" shapeId="0" xr:uid="{00000000-0006-0000-0100-000008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is this the right adjustment factor for Gelbveih Juniors?  The previous test had only Seniors
</t>
        </r>
      </text>
    </comment>
    <comment ref="AJ63" authorId="0" shapeId="0" xr:uid="{00000000-0006-0000-0100-000009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dam/recip
</t>
        </r>
      </text>
    </comment>
    <comment ref="AL63" authorId="0" shapeId="0" xr:uid="{00000000-0006-0000-0100-00000A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is this the right adjustment factor for Gelbveih Juniors?  The previous test had only Seniors
</t>
        </r>
      </text>
    </comment>
    <comment ref="AJ64" authorId="0" shapeId="0" xr:uid="{00000000-0006-0000-0100-00000B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dam/recip
</t>
        </r>
      </text>
    </comment>
    <comment ref="AL64" authorId="0" shapeId="0" xr:uid="{00000000-0006-0000-0100-00000C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is this the right adjustment factor for Gelbveih Juniors?  The previous test had only Seniors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satisfied Microsoft Office User</author>
  </authors>
  <commentList>
    <comment ref="C13" authorId="0" shapeId="0" xr:uid="{00000000-0006-0000-0200-000001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D13" authorId="0" shapeId="0" xr:uid="{00000000-0006-0000-0200-000002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E13" authorId="0" shapeId="0" xr:uid="{00000000-0006-0000-0200-000003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F13" authorId="0" shapeId="0" xr:uid="{00000000-0006-0000-0200-000004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G13" authorId="0" shapeId="0" xr:uid="{00000000-0006-0000-0200-000005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H13" authorId="0" shapeId="0" xr:uid="{00000000-0006-0000-0200-000006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I13" authorId="0" shapeId="0" xr:uid="{00000000-0006-0000-0200-000007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13" authorId="0" shapeId="0" xr:uid="{00000000-0006-0000-0200-000008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K13" authorId="0" shapeId="0" xr:uid="{00000000-0006-0000-0200-000009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L13" authorId="0" shapeId="0" xr:uid="{00000000-0006-0000-0200-00000A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M13" authorId="0" shapeId="0" xr:uid="{00000000-0006-0000-0200-00000B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N13" authorId="0" shapeId="0" xr:uid="{00000000-0006-0000-0200-00000C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O13" authorId="0" shapeId="0" xr:uid="{00000000-0006-0000-0200-00000D000000}">
      <text>
        <r>
          <rPr>
            <sz val="8"/>
            <color indexed="81"/>
            <rFont val="Tahoma"/>
            <family val="2"/>
          </rPr>
          <t>Formula failed to convert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Maggie Miller</author>
  </authors>
  <commentList>
    <comment ref="AI76" authorId="0" shapeId="0" xr:uid="{00000000-0006-0000-0B00-000001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dam/recip
</t>
        </r>
      </text>
    </comment>
    <comment ref="AK76" authorId="0" shapeId="0" xr:uid="{00000000-0006-0000-0B00-000002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is this the right adjustment factor for Gelbveih Juniors?  The previous test had only Seniors
</t>
        </r>
      </text>
    </comment>
    <comment ref="AI77" authorId="0" shapeId="0" xr:uid="{00000000-0006-0000-0B00-000003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dam/recip</t>
        </r>
      </text>
    </comment>
    <comment ref="AI78" authorId="0" shapeId="0" xr:uid="{00000000-0006-0000-0B00-000004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recip/dam
</t>
        </r>
      </text>
    </comment>
    <comment ref="AK81" authorId="0" shapeId="0" xr:uid="{00000000-0006-0000-0B00-000005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Need proper adjustment for Hereford-Sr
</t>
        </r>
      </text>
    </comment>
    <comment ref="AL81" authorId="0" shapeId="0" xr:uid="{00000000-0006-0000-0B00-000006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check on this adjustment for Herefords
</t>
        </r>
      </text>
    </comment>
  </commentList>
</comments>
</file>

<file path=xl/sharedStrings.xml><?xml version="1.0" encoding="utf-8"?>
<sst xmlns="http://schemas.openxmlformats.org/spreadsheetml/2006/main" count="1204" uniqueCount="470">
  <si>
    <t>Clemson University Bull Test</t>
  </si>
  <si>
    <t>2022 Clemson Bull Test</t>
  </si>
  <si>
    <t>Piedmont Research and Education Center  - Pendleton, South Carolina</t>
  </si>
  <si>
    <t>Bull Tag No.</t>
  </si>
  <si>
    <t>Consignor</t>
  </si>
  <si>
    <t>Contact</t>
  </si>
  <si>
    <t>Address</t>
  </si>
  <si>
    <t>City, State, Zip</t>
  </si>
  <si>
    <t>Phone No.</t>
  </si>
  <si>
    <t>Broadway Cattle Company</t>
  </si>
  <si>
    <t>Chuck Broadway</t>
  </si>
  <si>
    <t xml:space="preserve">4408 Medlin Rd. </t>
  </si>
  <si>
    <t>Monroe, NC 28112</t>
  </si>
  <si>
    <t>704-764-7848</t>
  </si>
  <si>
    <t>Berry- Wells Farm</t>
  </si>
  <si>
    <t>Jonathan Wells</t>
  </si>
  <si>
    <t>2093 Crawfordville Rd.</t>
  </si>
  <si>
    <t>Rayle, Ga 30660</t>
  </si>
  <si>
    <t>770-880-6678</t>
  </si>
  <si>
    <t>Bridges Beef Cattle</t>
  </si>
  <si>
    <t>John Bridges</t>
  </si>
  <si>
    <t>203 Chattfield Rd</t>
  </si>
  <si>
    <t>Shelby, NC</t>
  </si>
  <si>
    <t>704-692-2878</t>
  </si>
  <si>
    <t>Yaupon Land and Cattle</t>
  </si>
  <si>
    <t>Ryan Settle</t>
  </si>
  <si>
    <t>501 Hickory Hollow Rd</t>
  </si>
  <si>
    <t>Inman, S.C. 29349</t>
  </si>
  <si>
    <t>864-706-8035</t>
  </si>
  <si>
    <t>Allgood Angus</t>
  </si>
  <si>
    <t>Jamie Allgood</t>
  </si>
  <si>
    <t>4875 Old Lexington Rd</t>
  </si>
  <si>
    <t>Athens, Ga 30605</t>
  </si>
  <si>
    <t>706-215-7078</t>
  </si>
  <si>
    <t>Shuffler Farm</t>
  </si>
  <si>
    <t>Eugene Shuffler</t>
  </si>
  <si>
    <t>444 Union Grove Rd.</t>
  </si>
  <si>
    <t>Union Grove, N. C. 28689</t>
  </si>
  <si>
    <t>704-539-4164</t>
  </si>
  <si>
    <t>Clinton Farms</t>
  </si>
  <si>
    <t>Lee Clinton</t>
  </si>
  <si>
    <t>3005 Clinton Dairy Road</t>
  </si>
  <si>
    <t>Clover S.C. 29710</t>
  </si>
  <si>
    <t>704-913-6127</t>
  </si>
  <si>
    <t>Shady River Farms</t>
  </si>
  <si>
    <t>Glenda Walker/Jerry Ellis</t>
  </si>
  <si>
    <t>1138 Liberty RD SW</t>
  </si>
  <si>
    <t>Calhoun, Ga 30701</t>
  </si>
  <si>
    <t>770-878-0961</t>
  </si>
  <si>
    <t>Oak Hill Farm</t>
  </si>
  <si>
    <t>Danny Winchester</t>
  </si>
  <si>
    <t>134 Fox Hunt Lane</t>
  </si>
  <si>
    <t>Six Mile, SC 29682</t>
  </si>
  <si>
    <t>864-637-8592</t>
  </si>
  <si>
    <t>Paul Boyd Angus</t>
  </si>
  <si>
    <t>Neil Boyd</t>
  </si>
  <si>
    <t>1631 Paul Boyd Rd</t>
  </si>
  <si>
    <t xml:space="preserve">803-684-3587     </t>
  </si>
  <si>
    <t>Misty Hill Farm</t>
  </si>
  <si>
    <t>Ricky Baumgardner</t>
  </si>
  <si>
    <t>167 Heritage Dr.</t>
  </si>
  <si>
    <t>Walhalla, S.C. 29691</t>
  </si>
  <si>
    <t>864-710-6832</t>
  </si>
  <si>
    <t>Laurel Ridge Farm</t>
  </si>
  <si>
    <t>Larry Cantrell</t>
  </si>
  <si>
    <t>1047 White Cut Road PO Box 297</t>
  </si>
  <si>
    <t>864-723-0749</t>
  </si>
  <si>
    <t>Montgomery Farm</t>
  </si>
  <si>
    <t>Andy Montgomery</t>
  </si>
  <si>
    <t>775 Antioch Rd</t>
  </si>
  <si>
    <t>Blacksburg, S.C. 29702</t>
  </si>
  <si>
    <t>704-692-6642</t>
  </si>
  <si>
    <t>Terry Jordan</t>
  </si>
  <si>
    <t xml:space="preserve">432Jolly Road </t>
  </si>
  <si>
    <t>Townville, SC 29689</t>
  </si>
  <si>
    <t>864-630-5182</t>
  </si>
  <si>
    <t>Cook Cattle Services</t>
  </si>
  <si>
    <t>John Cook</t>
  </si>
  <si>
    <t>PO Box 92</t>
  </si>
  <si>
    <t>Buckhead, Ga. 30625</t>
  </si>
  <si>
    <t>706-818-1348</t>
  </si>
  <si>
    <t>Woodlawn LLC</t>
  </si>
  <si>
    <t>Rick Wood</t>
  </si>
  <si>
    <t>5781 Hwy 115W</t>
  </si>
  <si>
    <t xml:space="preserve">Clarkesville, Ga. </t>
  </si>
  <si>
    <t>706-499-2325</t>
  </si>
  <si>
    <t>AK/NDS</t>
  </si>
  <si>
    <t>Jim Rathwell</t>
  </si>
  <si>
    <t>159 Overdue Hill</t>
  </si>
  <si>
    <t>864-637-8131</t>
  </si>
  <si>
    <t>2022 CLEMSON BULL TEST</t>
  </si>
  <si>
    <t/>
  </si>
  <si>
    <t>Weigh Date</t>
  </si>
  <si>
    <t>Days on Test</t>
  </si>
  <si>
    <t>Days in Period</t>
  </si>
  <si>
    <t>Tag</t>
  </si>
  <si>
    <t>Pen</t>
  </si>
  <si>
    <t>Registration number</t>
  </si>
  <si>
    <t>Birth</t>
  </si>
  <si>
    <t>Adj 205 Wean</t>
  </si>
  <si>
    <t>OnTest</t>
  </si>
  <si>
    <t>Test</t>
  </si>
  <si>
    <t>Breed</t>
  </si>
  <si>
    <t>Yearling Scrotal</t>
  </si>
  <si>
    <t>Dam's</t>
  </si>
  <si>
    <t>YSC</t>
  </si>
  <si>
    <t>YSC-1</t>
  </si>
  <si>
    <t>YSC-2</t>
  </si>
  <si>
    <t>YWT</t>
  </si>
  <si>
    <t>Previous</t>
  </si>
  <si>
    <t>AGE</t>
  </si>
  <si>
    <t>Y HT</t>
  </si>
  <si>
    <t>Y WT Actual</t>
  </si>
  <si>
    <t>No.</t>
  </si>
  <si>
    <t>Sire</t>
  </si>
  <si>
    <t>Tattoo</t>
  </si>
  <si>
    <t>HPS</t>
  </si>
  <si>
    <t>Date</t>
  </si>
  <si>
    <t>Wt</t>
  </si>
  <si>
    <t>Ratio</t>
  </si>
  <si>
    <t>NC</t>
  </si>
  <si>
    <t>Age</t>
  </si>
  <si>
    <t>Ht</t>
  </si>
  <si>
    <t>ADG</t>
  </si>
  <si>
    <t>WDA</t>
  </si>
  <si>
    <t>SC</t>
  </si>
  <si>
    <t>FS</t>
  </si>
  <si>
    <t>Index</t>
  </si>
  <si>
    <t>Group</t>
  </si>
  <si>
    <t>Birth Date</t>
  </si>
  <si>
    <t>Age Adjust</t>
  </si>
  <si>
    <t>Dam Adjust</t>
  </si>
  <si>
    <t>Weight</t>
  </si>
  <si>
    <t>ANGUS - Seniors</t>
  </si>
  <si>
    <t>1</t>
  </si>
  <si>
    <t>SydGen Enhance</t>
  </si>
  <si>
    <t>OO85</t>
  </si>
  <si>
    <t>P</t>
  </si>
  <si>
    <t>Byergo Black Revolution</t>
  </si>
  <si>
    <t>OO42</t>
  </si>
  <si>
    <t>Byergo Blackstone 6325</t>
  </si>
  <si>
    <t>OO22</t>
  </si>
  <si>
    <t>2</t>
  </si>
  <si>
    <t>EWA Peyton 642</t>
  </si>
  <si>
    <t>W004</t>
  </si>
  <si>
    <t>W031</t>
  </si>
  <si>
    <t>44 Lucky Charm</t>
  </si>
  <si>
    <t>OO5</t>
  </si>
  <si>
    <t>Deer Valley Growth Fund</t>
  </si>
  <si>
    <t>OO7</t>
  </si>
  <si>
    <t>Whitestone 18-Million</t>
  </si>
  <si>
    <t>OO8</t>
  </si>
  <si>
    <t>EXAR Denver 2002B</t>
  </si>
  <si>
    <t>O15</t>
  </si>
  <si>
    <t>H002</t>
  </si>
  <si>
    <t>Byergo Black Magic 3348</t>
  </si>
  <si>
    <t>H003</t>
  </si>
  <si>
    <t>H004</t>
  </si>
  <si>
    <t>A007</t>
  </si>
  <si>
    <t>ET</t>
  </si>
  <si>
    <t>SS Niagara Z29</t>
  </si>
  <si>
    <t>HH22</t>
  </si>
  <si>
    <t>EH31</t>
  </si>
  <si>
    <t>Tex Playbook 5437</t>
  </si>
  <si>
    <t>CF13</t>
  </si>
  <si>
    <t>4</t>
  </si>
  <si>
    <t>SAV Heston 2217</t>
  </si>
  <si>
    <t>KR Synergy</t>
  </si>
  <si>
    <t>Musgrave 316 Exclusive</t>
  </si>
  <si>
    <t>20 Bulls</t>
  </si>
  <si>
    <t>Averages</t>
  </si>
  <si>
    <t>ANGUS - Juniors</t>
  </si>
  <si>
    <t>7</t>
  </si>
  <si>
    <t>W064</t>
  </si>
  <si>
    <t>S S Niagara</t>
  </si>
  <si>
    <t>NH45</t>
  </si>
  <si>
    <t>YON Reno G144</t>
  </si>
  <si>
    <t>Woodhill Blueprint</t>
  </si>
  <si>
    <t>MH102</t>
  </si>
  <si>
    <t>Deer Valley Wall Street</t>
  </si>
  <si>
    <t>MH104</t>
  </si>
  <si>
    <t>7 Bulls</t>
  </si>
  <si>
    <t>Red Angus - Seniors</t>
  </si>
  <si>
    <t>3SCC Domain A163</t>
  </si>
  <si>
    <t>H511</t>
  </si>
  <si>
    <t>1 Bull</t>
  </si>
  <si>
    <t>Red Angus-Junior</t>
  </si>
  <si>
    <t xml:space="preserve">PIE One Of A Kind 352 </t>
  </si>
  <si>
    <t>OH45</t>
  </si>
  <si>
    <t>Montvue Red Future W439</t>
  </si>
  <si>
    <t>H531</t>
  </si>
  <si>
    <t>2 Bulls</t>
  </si>
  <si>
    <t>Hereford - Seniors</t>
  </si>
  <si>
    <t>KCF Bennett Homeward</t>
  </si>
  <si>
    <t>26H</t>
  </si>
  <si>
    <t>44212003</t>
  </si>
  <si>
    <t>FF Battle Plato Y549 B296</t>
  </si>
  <si>
    <t>28H</t>
  </si>
  <si>
    <t>44209897</t>
  </si>
  <si>
    <t>SimAngus - Seniors</t>
  </si>
  <si>
    <t>KCF Bennett Assertive</t>
  </si>
  <si>
    <t>XH12</t>
  </si>
  <si>
    <t>XH33</t>
  </si>
  <si>
    <t>UNL Husker 84X</t>
  </si>
  <si>
    <t>H58</t>
  </si>
  <si>
    <t>GLS Frontier N13</t>
  </si>
  <si>
    <t>H59</t>
  </si>
  <si>
    <t>KBHR High Road E283</t>
  </si>
  <si>
    <t>H029</t>
  </si>
  <si>
    <t>H022</t>
  </si>
  <si>
    <t>H032</t>
  </si>
  <si>
    <t>GW Triple Crown</t>
  </si>
  <si>
    <t>H042</t>
  </si>
  <si>
    <t>TJ Main Event 503B</t>
  </si>
  <si>
    <t>14H</t>
  </si>
  <si>
    <t>Bulls</t>
  </si>
  <si>
    <t>SimAngus - Juniors</t>
  </si>
  <si>
    <t>W/C Relentless 32C</t>
  </si>
  <si>
    <t>120H</t>
  </si>
  <si>
    <t>Bull</t>
  </si>
  <si>
    <t>Simmental - Seniors</t>
  </si>
  <si>
    <t>Gibbs 7382E Broad  Range</t>
  </si>
  <si>
    <t>SFH34</t>
  </si>
  <si>
    <t xml:space="preserve"> </t>
  </si>
  <si>
    <t>LLSF Vantage Point F398</t>
  </si>
  <si>
    <t>90H</t>
  </si>
  <si>
    <t>Woodlawn Vengence</t>
  </si>
  <si>
    <t>71H</t>
  </si>
  <si>
    <t>S</t>
  </si>
  <si>
    <t>JMG Voyager 4242D</t>
  </si>
  <si>
    <t>686H</t>
  </si>
  <si>
    <t>BBS True Justice B10</t>
  </si>
  <si>
    <t>H57</t>
  </si>
  <si>
    <t>Simmental - Juniors</t>
  </si>
  <si>
    <t>CLRS Dividend 405D</t>
  </si>
  <si>
    <t>20H</t>
  </si>
  <si>
    <t>GEFF County O</t>
  </si>
  <si>
    <t>150H</t>
  </si>
  <si>
    <t>Balancer - Seniors</t>
  </si>
  <si>
    <t>Tehama Tahoe B767</t>
  </si>
  <si>
    <t>192H</t>
  </si>
  <si>
    <t>Balancer - Juniors</t>
  </si>
  <si>
    <t>194H</t>
  </si>
  <si>
    <t>Deer Valley All In</t>
  </si>
  <si>
    <t>195H</t>
  </si>
  <si>
    <t>HYEK Black Impact 3960N</t>
  </si>
  <si>
    <t>197H</t>
  </si>
  <si>
    <t>3 Bulls</t>
  </si>
  <si>
    <t>Test Summary</t>
  </si>
  <si>
    <t>Adj 365 Yearling</t>
  </si>
  <si>
    <t>Red Angus - Juniors</t>
  </si>
  <si>
    <t>Charolais- Seniors</t>
  </si>
  <si>
    <t>Gelbvieh - Seniors</t>
  </si>
  <si>
    <t>H</t>
  </si>
  <si>
    <t>All Bulls</t>
  </si>
  <si>
    <t>Performance Leaders</t>
  </si>
  <si>
    <t>Rank</t>
  </si>
  <si>
    <t>lbs/day</t>
  </si>
  <si>
    <t>AYWT</t>
  </si>
  <si>
    <t>INDEX</t>
  </si>
  <si>
    <t>lbs</t>
  </si>
  <si>
    <t>Adjusted Yearling Ultrasound Report</t>
  </si>
  <si>
    <t>EPD's</t>
  </si>
  <si>
    <t>Adj. 365 Yearling Ultrasound</t>
  </si>
  <si>
    <t>Marb</t>
  </si>
  <si>
    <t>REA</t>
  </si>
  <si>
    <t>$Beef</t>
  </si>
  <si>
    <t>%IMF</t>
  </si>
  <si>
    <t>Fat</t>
  </si>
  <si>
    <t>Rump</t>
  </si>
  <si>
    <t>bulls</t>
  </si>
  <si>
    <t>RED  ANGUS - Seniors</t>
  </si>
  <si>
    <t>RED  ANGUS - Juniors</t>
  </si>
  <si>
    <t>GELBVIEH - Seniors</t>
  </si>
  <si>
    <t>SIMANGUS - Seniors</t>
  </si>
  <si>
    <t>Reason Culled</t>
  </si>
  <si>
    <t>REPORT - Weight Dates &amp; Titles</t>
  </si>
  <si>
    <t>28-Days  Weight Report ~ September 14, 2021</t>
  </si>
  <si>
    <t>28 Days</t>
  </si>
  <si>
    <t>= Weigh Date</t>
  </si>
  <si>
    <t>= Previous Weigh Date</t>
  </si>
  <si>
    <t>= On-Test Date</t>
  </si>
  <si>
    <t>= Days on Test</t>
  </si>
  <si>
    <t>= Days in Period</t>
  </si>
  <si>
    <t>WEIGHT  SHEET - Weight Dates &amp; Titles</t>
  </si>
  <si>
    <t>28-Days Weight Report ~ September 14, 2021</t>
  </si>
  <si>
    <t>0-Days [On-Test] Weight Report ~ August 16 &amp; 17, 2021</t>
  </si>
  <si>
    <t>56-Days Weight Report ~ October 12, 2021</t>
  </si>
  <si>
    <t>&lt;== SENIOR bulls - Ultrasound &amp; Yearling Scrotal Circumference</t>
  </si>
  <si>
    <t>84-Days Weight Report ~ November 9, 2021</t>
  </si>
  <si>
    <t>112-Days [Off-Test] Weight Report ~ December 7, 2021</t>
  </si>
  <si>
    <t>&lt;== JUNIOR bulls - Ultrasound &amp; Yearling Scrotal Circumference</t>
  </si>
  <si>
    <t>162-Days Weight Report ~ February 1, 2022</t>
  </si>
  <si>
    <t>Clemson University &amp; South Carolina Cattlemen's Association</t>
  </si>
  <si>
    <t xml:space="preserve">2022 CLEMSON BULL TEST </t>
  </si>
  <si>
    <t>HH</t>
  </si>
  <si>
    <t>Height</t>
  </si>
  <si>
    <t>WT</t>
  </si>
  <si>
    <t>Notes</t>
  </si>
  <si>
    <t>2022 Clemson Bull Test - Died, Going Home &amp; Culled Bulls</t>
  </si>
  <si>
    <t>Sale</t>
  </si>
  <si>
    <t>Nom</t>
  </si>
  <si>
    <t>Owe</t>
  </si>
  <si>
    <t>Reason</t>
  </si>
  <si>
    <t>Gone</t>
  </si>
  <si>
    <t>Destination</t>
  </si>
  <si>
    <t>Hauler</t>
  </si>
  <si>
    <t>Price</t>
  </si>
  <si>
    <t>Costs</t>
  </si>
  <si>
    <t>Paid</t>
  </si>
  <si>
    <t>EFBT</t>
  </si>
  <si>
    <t>Consgnr</t>
  </si>
  <si>
    <t>Remarks</t>
  </si>
  <si>
    <t>Treatment Record</t>
  </si>
  <si>
    <t>Div</t>
  </si>
  <si>
    <t>2022 CUBT</t>
  </si>
  <si>
    <t>Performance Index</t>
  </si>
  <si>
    <t>AVG</t>
  </si>
  <si>
    <t>2014 CLEMSON BULL TEST</t>
  </si>
  <si>
    <t>Adj. 365 Yearling</t>
  </si>
  <si>
    <t>Registration #</t>
  </si>
  <si>
    <t>BWT</t>
  </si>
  <si>
    <t>WWT</t>
  </si>
  <si>
    <t>Milk</t>
  </si>
  <si>
    <t xml:space="preserve">Brilliance </t>
  </si>
  <si>
    <t>AN-sr</t>
  </si>
  <si>
    <t>Final Product</t>
  </si>
  <si>
    <t>Sitz Upward 307R</t>
  </si>
  <si>
    <t>Z54</t>
  </si>
  <si>
    <t>Mandate</t>
  </si>
  <si>
    <t>MZ34</t>
  </si>
  <si>
    <t>TC Total 410</t>
  </si>
  <si>
    <t>GZ35</t>
  </si>
  <si>
    <t>5</t>
  </si>
  <si>
    <t>SAV Final Answer 0035</t>
  </si>
  <si>
    <t>Basin Rainmaker 654X</t>
  </si>
  <si>
    <t>Black Grove Time 519</t>
  </si>
  <si>
    <t>S Chisum 6175</t>
  </si>
  <si>
    <t>CZ30</t>
  </si>
  <si>
    <t>Connealy Consensus 7229</t>
  </si>
  <si>
    <t>Sitz Onward 8337</t>
  </si>
  <si>
    <t>Z416</t>
  </si>
  <si>
    <t>B/R New Day 454</t>
  </si>
  <si>
    <t>Z427</t>
  </si>
  <si>
    <t>Z430</t>
  </si>
  <si>
    <t>WMR Timeless 458</t>
  </si>
  <si>
    <t>Primus Daybreak 1084</t>
  </si>
  <si>
    <t>DCC Rito 8159 5050</t>
  </si>
  <si>
    <t>Sitz Wisdom 481T</t>
  </si>
  <si>
    <t>2M13</t>
  </si>
  <si>
    <t>Nichols Quiet Lad T9</t>
  </si>
  <si>
    <t>2M7</t>
  </si>
  <si>
    <t>HSAF Bando 1961</t>
  </si>
  <si>
    <t>2M8</t>
  </si>
  <si>
    <t>Rito 9B2</t>
  </si>
  <si>
    <t>Mytty In Focus</t>
  </si>
  <si>
    <t>Connealy Final Product 7212</t>
  </si>
  <si>
    <t>pending on CA</t>
  </si>
  <si>
    <t>Basin Payweight 107S</t>
  </si>
  <si>
    <t>Y38</t>
  </si>
  <si>
    <t>Basin Max 602C</t>
  </si>
  <si>
    <t>Y17</t>
  </si>
  <si>
    <t>Y09</t>
  </si>
  <si>
    <t>Sinclar Net Present Value</t>
  </si>
  <si>
    <t>Y21</t>
  </si>
  <si>
    <t>SAV Iron Mountain</t>
  </si>
  <si>
    <t>Y33</t>
  </si>
  <si>
    <t>Benfield Substance 8506</t>
  </si>
  <si>
    <t>Mytty in Focus</t>
  </si>
  <si>
    <t>A018</t>
  </si>
  <si>
    <t>A019</t>
  </si>
  <si>
    <t>AN-jr</t>
  </si>
  <si>
    <t>Hoover Dam</t>
  </si>
  <si>
    <t>Z67</t>
  </si>
  <si>
    <t>Final Answer</t>
  </si>
  <si>
    <t>Z80</t>
  </si>
  <si>
    <t>Z91</t>
  </si>
  <si>
    <t>Sinclair Grass Master</t>
  </si>
  <si>
    <t>231B</t>
  </si>
  <si>
    <t>BCF GAR 6S3 Alliance W7</t>
  </si>
  <si>
    <t>Z463</t>
  </si>
  <si>
    <t>Z473</t>
  </si>
  <si>
    <t>Mountain View 55</t>
  </si>
  <si>
    <t>Mountain View 57</t>
  </si>
  <si>
    <t>Basin Payweight 025S</t>
  </si>
  <si>
    <t>Y46</t>
  </si>
  <si>
    <t>BALANCER - Seniors</t>
  </si>
  <si>
    <t>6</t>
  </si>
  <si>
    <t>Marbling 2401M</t>
  </si>
  <si>
    <t>306Z</t>
  </si>
  <si>
    <t>BA-sr</t>
  </si>
  <si>
    <t>BALANCER - Juniors</t>
  </si>
  <si>
    <t>TREND Setter 55R ET</t>
  </si>
  <si>
    <t>138Z</t>
  </si>
  <si>
    <t>BA-jr</t>
  </si>
  <si>
    <t>CHAROLAIS - Seniors</t>
  </si>
  <si>
    <t>WDZ FIREMAKER 6062</t>
  </si>
  <si>
    <t>M831409</t>
  </si>
  <si>
    <t>CZ10</t>
  </si>
  <si>
    <t>CH-Sr</t>
  </si>
  <si>
    <t>GELBVIEH - Juniors</t>
  </si>
  <si>
    <t>PostRock Silver 233U1</t>
  </si>
  <si>
    <t>139Z</t>
  </si>
  <si>
    <t>GV-jr</t>
  </si>
  <si>
    <t>140Z</t>
  </si>
  <si>
    <t>PostRock Granite 200P2</t>
  </si>
  <si>
    <t>323Z</t>
  </si>
  <si>
    <t>RED ANGUS - Seniors</t>
  </si>
  <si>
    <t>LSF JBOB Expectation</t>
  </si>
  <si>
    <t>Z94</t>
  </si>
  <si>
    <t>RA-sr</t>
  </si>
  <si>
    <t>HXC Conquest 4405P</t>
  </si>
  <si>
    <t>2M9</t>
  </si>
  <si>
    <t>3 Aces Sideways</t>
  </si>
  <si>
    <t>2M10</t>
  </si>
  <si>
    <t>SAV Final Answer</t>
  </si>
  <si>
    <t>XZ43</t>
  </si>
  <si>
    <t>SA-sr</t>
  </si>
  <si>
    <t>Olie</t>
  </si>
  <si>
    <t>Z78</t>
  </si>
  <si>
    <t>3C MACHO M450</t>
  </si>
  <si>
    <t>311Z</t>
  </si>
  <si>
    <t>N/C</t>
  </si>
  <si>
    <t>351Z</t>
  </si>
  <si>
    <t>Built Right To Parti 21W</t>
  </si>
  <si>
    <t>Z117</t>
  </si>
  <si>
    <t>Mr. SCSF Dew In Right</t>
  </si>
  <si>
    <t>673Z</t>
  </si>
  <si>
    <t>SIMANGUS - Juniors</t>
  </si>
  <si>
    <t>Z71</t>
  </si>
  <si>
    <t>SA-jr</t>
  </si>
  <si>
    <t>bull</t>
  </si>
  <si>
    <t>SIMMENTAL - Seniors</t>
  </si>
  <si>
    <t>WAGR Dream Catcher 03R</t>
  </si>
  <si>
    <t>XZ48</t>
  </si>
  <si>
    <t>SM-sr</t>
  </si>
  <si>
    <t>Dikemans Sure Bet</t>
  </si>
  <si>
    <t>SFZ58</t>
  </si>
  <si>
    <t>Mr NLC Upgrade U8676</t>
  </si>
  <si>
    <t>SFZ60</t>
  </si>
  <si>
    <t>SIMMENTAL - Juniors</t>
  </si>
  <si>
    <t>Gibbs 0689X Crimson Tide</t>
  </si>
  <si>
    <t>SFZ70</t>
  </si>
  <si>
    <t>SM-jr</t>
  </si>
  <si>
    <t>Order by Tag Number</t>
  </si>
  <si>
    <t>Order by Test Index</t>
  </si>
  <si>
    <t>Order by RFI</t>
  </si>
  <si>
    <t>RFI</t>
  </si>
  <si>
    <t>2019 CLEMSON BULL TEST</t>
  </si>
  <si>
    <t>Sale Order</t>
  </si>
  <si>
    <t xml:space="preserve">Tag No. </t>
  </si>
  <si>
    <t>CF25</t>
  </si>
  <si>
    <t>NF03</t>
  </si>
  <si>
    <t xml:space="preserve">Adjusted 365 Day </t>
  </si>
  <si>
    <t>112 Day Weigh Report---- December 7, 2021</t>
  </si>
  <si>
    <t>112 Day Weigh Report  December 7, 2021</t>
  </si>
  <si>
    <t>FRON</t>
  </si>
  <si>
    <t>FEET</t>
  </si>
  <si>
    <t xml:space="preserve">structural incorrectness front shoulder </t>
  </si>
  <si>
    <t>feet front left</t>
  </si>
  <si>
    <r>
      <t>SS Niagara (</t>
    </r>
    <r>
      <rPr>
        <b/>
        <i/>
        <sz val="8"/>
        <color rgb="FFFF0000"/>
        <rFont val="Calibri"/>
        <family val="2"/>
        <scheme val="minor"/>
      </rPr>
      <t>pending DNA)</t>
    </r>
  </si>
  <si>
    <t>ELITE</t>
  </si>
  <si>
    <t>TEST/RFI</t>
  </si>
  <si>
    <t>TEST</t>
  </si>
  <si>
    <t>No RFI</t>
  </si>
  <si>
    <t>ADG &lt;85</t>
  </si>
  <si>
    <t>WDA &lt;90</t>
  </si>
  <si>
    <t>ADG &lt;85 and YW &lt;90</t>
  </si>
  <si>
    <t>Out</t>
  </si>
  <si>
    <t>Elite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</si>
</sst>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0.00_)"/>
    <numFmt numFmtId="167" formatCode="mm/dd/yy_)"/>
    <numFmt numFmtId="168" formatCode="0.000000_)"/>
    <numFmt numFmtId="169" formatCode="0.0"/>
    <numFmt numFmtId="170" formatCode="mm/dd/yy"/>
    <numFmt numFmtId="171" formatCode="0.000_);[Red]\(0.000\)"/>
    <numFmt numFmtId="172" formatCode="mm/dd/yy;@"/>
    <numFmt numFmtId="173" formatCode="m/d/yy;@"/>
    <numFmt numFmtId="174" formatCode="#,##0.0"/>
  </numFmts>
  <fonts count="133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b/>
      <sz val="8"/>
      <color indexed="8"/>
      <name val="Times New Roman"/>
      <family val="1"/>
    </font>
    <font>
      <sz val="8"/>
      <color indexed="9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i/>
      <sz val="12"/>
      <name val="Arial"/>
      <family val="2"/>
    </font>
    <font>
      <sz val="8"/>
      <color indexed="81"/>
      <name val="Tahoma"/>
      <family val="2"/>
    </font>
    <font>
      <b/>
      <sz val="10"/>
      <color indexed="12"/>
      <name val="Arial"/>
      <family val="2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9"/>
      <name val="Arial"/>
      <family val="2"/>
    </font>
    <font>
      <b/>
      <i/>
      <sz val="14"/>
      <color indexed="8"/>
      <name val="Times New Roman"/>
      <family val="1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u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8"/>
      <color indexed="12"/>
      <name val="Times New Roman"/>
      <family val="1"/>
    </font>
    <font>
      <b/>
      <sz val="10"/>
      <color indexed="10"/>
      <name val="Times New Roman"/>
      <family val="1"/>
    </font>
    <font>
      <sz val="7"/>
      <color indexed="9"/>
      <name val="Arial"/>
      <family val="2"/>
    </font>
    <font>
      <sz val="8"/>
      <color indexed="8"/>
      <name val="Times New Roman"/>
      <family val="1"/>
    </font>
    <font>
      <b/>
      <sz val="14"/>
      <color indexed="12"/>
      <name val="Arial"/>
      <family val="2"/>
    </font>
    <font>
      <b/>
      <sz val="24"/>
      <color indexed="10"/>
      <name val="Comic Sans MS"/>
      <family val="4"/>
    </font>
    <font>
      <b/>
      <sz val="16"/>
      <color indexed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22"/>
      <color indexed="10"/>
      <name val="Comic Sans MS"/>
      <family val="4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11"/>
      <color indexed="10"/>
      <name val="Times New Roman"/>
      <family val="1"/>
    </font>
    <font>
      <b/>
      <sz val="12"/>
      <color indexed="9"/>
      <name val="Comic Sans MS"/>
      <family val="4"/>
    </font>
    <font>
      <b/>
      <sz val="16"/>
      <color indexed="9"/>
      <name val="Comic Sans MS"/>
      <family val="4"/>
    </font>
    <font>
      <b/>
      <sz val="14"/>
      <color indexed="10"/>
      <name val="Comic Sans MS"/>
      <family val="4"/>
    </font>
    <font>
      <b/>
      <sz val="9"/>
      <color indexed="8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10"/>
      <name val="Times New Roman"/>
      <family val="1"/>
    </font>
    <font>
      <b/>
      <sz val="11"/>
      <color indexed="12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9"/>
      <color indexed="81"/>
      <name val="Arial"/>
      <family val="2"/>
    </font>
    <font>
      <b/>
      <sz val="9"/>
      <color indexed="81"/>
      <name val="Arial"/>
      <family val="2"/>
    </font>
    <font>
      <sz val="14"/>
      <name val="Arial"/>
      <family val="2"/>
    </font>
    <font>
      <b/>
      <sz val="12"/>
      <color indexed="10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12"/>
      <name val="Arial"/>
      <family val="2"/>
    </font>
    <font>
      <b/>
      <sz val="16"/>
      <color rgb="FFFF0000"/>
      <name val="Times New Roman"/>
      <family val="1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rgb="FF0000FF"/>
      <name val="Arial"/>
      <family val="2"/>
    </font>
    <font>
      <b/>
      <sz val="14"/>
      <color rgb="FFDD0806"/>
      <name val="Arial"/>
      <family val="2"/>
    </font>
    <font>
      <u/>
      <sz val="12"/>
      <color rgb="FF0000FF"/>
      <name val="Calibri"/>
      <family val="2"/>
    </font>
    <font>
      <sz val="8"/>
      <color rgb="FF000000"/>
      <name val="Arial"/>
      <family val="2"/>
    </font>
    <font>
      <b/>
      <sz val="8"/>
      <color rgb="FF0000D4"/>
      <name val="Arial"/>
      <family val="2"/>
    </font>
    <font>
      <b/>
      <sz val="8"/>
      <color rgb="FFDD0806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rgb="FFFF0000"/>
      <name val="Times New Roman"/>
      <family val="1"/>
    </font>
    <font>
      <b/>
      <sz val="11"/>
      <color rgb="FFDD0806"/>
      <name val="Times New Roman"/>
      <family val="1"/>
    </font>
    <font>
      <sz val="8"/>
      <color rgb="FF0000D4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Times New Roman"/>
      <family val="1"/>
    </font>
    <font>
      <b/>
      <sz val="12"/>
      <color rgb="FFDD0806"/>
      <name val="Times New Roman"/>
      <family val="1"/>
    </font>
    <font>
      <b/>
      <sz val="12"/>
      <color rgb="FF0000D4"/>
      <name val="Arial"/>
      <family val="2"/>
    </font>
    <font>
      <u/>
      <sz val="8"/>
      <color theme="11"/>
      <name val="Arial"/>
      <family val="2"/>
    </font>
    <font>
      <b/>
      <sz val="10"/>
      <color indexed="12"/>
      <name val="Times New Roman"/>
      <family val="1"/>
    </font>
    <font>
      <b/>
      <sz val="24"/>
      <name val="Comic Sans MS"/>
      <family val="4"/>
    </font>
    <font>
      <b/>
      <sz val="16"/>
      <name val="Arial"/>
      <family val="2"/>
    </font>
    <font>
      <b/>
      <sz val="12"/>
      <color indexed="8"/>
      <name val="Arial Black"/>
      <family val="2"/>
    </font>
    <font>
      <b/>
      <sz val="14"/>
      <name val="Arial"/>
      <family val="2"/>
    </font>
    <font>
      <b/>
      <sz val="12"/>
      <color rgb="FFDD0806"/>
      <name val="Arial"/>
      <family val="2"/>
    </font>
    <font>
      <sz val="14"/>
      <color theme="1"/>
      <name val="Arial"/>
      <family val="2"/>
    </font>
    <font>
      <sz val="14"/>
      <name val="Comic Sans MS"/>
      <family val="4"/>
    </font>
    <font>
      <b/>
      <sz val="14"/>
      <color indexed="8"/>
      <name val="Times New Roman"/>
      <family val="1"/>
    </font>
    <font>
      <b/>
      <sz val="14"/>
      <color indexed="10"/>
      <name val="Arial"/>
      <family val="2"/>
    </font>
    <font>
      <sz val="12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2"/>
      <color indexed="12"/>
      <name val="Arial"/>
      <family val="2"/>
    </font>
    <font>
      <sz val="8"/>
      <color rgb="FFFF0000"/>
      <name val="Arial Black"/>
      <family val="2"/>
    </font>
    <font>
      <b/>
      <sz val="8"/>
      <color rgb="FFFF0000"/>
      <name val="Arial Black"/>
      <family val="2"/>
    </font>
    <font>
      <b/>
      <sz val="8"/>
      <color indexed="10"/>
      <name val="Arial Black"/>
      <family val="2"/>
    </font>
    <font>
      <sz val="8"/>
      <color indexed="9"/>
      <name val="Arial Black"/>
      <family val="2"/>
    </font>
    <font>
      <sz val="8"/>
      <color indexed="10"/>
      <name val="Arial Black"/>
      <family val="2"/>
    </font>
    <font>
      <sz val="10"/>
      <name val="Calibri"/>
      <family val="2"/>
      <scheme val="minor"/>
    </font>
    <font>
      <b/>
      <sz val="8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u/>
      <sz val="8"/>
      <name val="Arial"/>
      <family val="2"/>
    </font>
    <font>
      <sz val="8"/>
      <color rgb="FFFF0000"/>
      <name val="Arial"/>
      <family val="2"/>
    </font>
    <font>
      <b/>
      <sz val="8"/>
      <color indexed="9"/>
      <name val="Comic Sans MS"/>
      <family val="4"/>
    </font>
    <font>
      <sz val="8"/>
      <color theme="3"/>
      <name val="Calibri"/>
      <family val="2"/>
      <scheme val="minor"/>
    </font>
    <font>
      <b/>
      <sz val="8"/>
      <color theme="0"/>
      <name val="Calibri"/>
      <family val="2"/>
      <scheme val="minor"/>
    </font>
    <font>
      <u/>
      <sz val="8"/>
      <color theme="1"/>
      <name val="Arial"/>
      <family val="2"/>
    </font>
    <font>
      <b/>
      <i/>
      <sz val="8"/>
      <color rgb="FFFF0000"/>
      <name val="Calibri"/>
      <family val="2"/>
      <scheme val="minor"/>
    </font>
    <font>
      <b/>
      <sz val="10"/>
      <color rgb="FFDD0806"/>
      <name val="Arial"/>
      <family val="2"/>
    </font>
    <font>
      <b/>
      <i/>
      <sz val="8"/>
      <color indexed="9"/>
      <name val="Comic Sans MS"/>
      <family val="4"/>
    </font>
  </fonts>
  <fills count="110">
    <fill>
      <patternFill patternType="none"/>
    </fill>
    <fill>
      <patternFill patternType="gray125"/>
    </fill>
    <fill>
      <patternFill patternType="solid">
        <fgColor indexed="41"/>
        <bgColor indexed="43"/>
      </patternFill>
    </fill>
    <fill>
      <patternFill patternType="solid">
        <fgColor indexed="13"/>
        <bgColor indexed="43"/>
      </patternFill>
    </fill>
    <fill>
      <patternFill patternType="solid">
        <fgColor indexed="41"/>
        <bgColor indexed="15"/>
      </patternFill>
    </fill>
    <fill>
      <patternFill patternType="solid">
        <fgColor indexed="9"/>
        <bgColor indexed="11"/>
      </patternFill>
    </fill>
    <fill>
      <patternFill patternType="solid">
        <fgColor indexed="26"/>
        <bgColor indexed="26"/>
      </patternFill>
    </fill>
    <fill>
      <patternFill patternType="solid">
        <fgColor indexed="11"/>
        <bgColor indexed="43"/>
      </patternFill>
    </fill>
    <fill>
      <patternFill patternType="solid">
        <fgColor indexed="15"/>
        <bgColor indexed="26"/>
      </patternFill>
    </fill>
    <fill>
      <patternFill patternType="solid">
        <fgColor indexed="9"/>
        <bgColor indexed="13"/>
      </patternFill>
    </fill>
    <fill>
      <patternFill patternType="solid">
        <fgColor indexed="9"/>
        <bgColor indexed="20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11"/>
      </patternFill>
    </fill>
    <fill>
      <patternFill patternType="solid">
        <fgColor indexed="42"/>
        <bgColor indexed="42"/>
      </patternFill>
    </fill>
    <fill>
      <patternFill patternType="solid">
        <fgColor indexed="15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15"/>
        <bgColor indexed="15"/>
      </patternFill>
    </fill>
    <fill>
      <patternFill patternType="solid">
        <fgColor indexed="13"/>
        <bgColor indexed="15"/>
      </patternFill>
    </fill>
    <fill>
      <patternFill patternType="solid">
        <fgColor indexed="43"/>
        <bgColor indexed="15"/>
      </patternFill>
    </fill>
    <fill>
      <patternFill patternType="solid">
        <fgColor indexed="45"/>
        <bgColor indexed="15"/>
      </patternFill>
    </fill>
    <fill>
      <patternFill patternType="solid">
        <fgColor indexed="47"/>
        <bgColor indexed="15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7"/>
        <bgColor indexed="43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43"/>
      </patternFill>
    </fill>
    <fill>
      <patternFill patternType="solid">
        <fgColor indexed="15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20"/>
      </patternFill>
    </fill>
    <fill>
      <patternFill patternType="solid">
        <fgColor indexed="47"/>
        <bgColor indexed="11"/>
      </patternFill>
    </fill>
    <fill>
      <patternFill patternType="solid">
        <fgColor indexed="9"/>
        <bgColor indexed="43"/>
      </patternFill>
    </fill>
    <fill>
      <patternFill patternType="solid">
        <fgColor indexed="8"/>
        <bgColor indexed="43"/>
      </patternFill>
    </fill>
    <fill>
      <patternFill patternType="solid">
        <fgColor indexed="43"/>
        <bgColor indexed="42"/>
      </patternFill>
    </fill>
    <fill>
      <patternFill patternType="solid">
        <fgColor indexed="13"/>
        <bgColor indexed="9"/>
      </patternFill>
    </fill>
    <fill>
      <patternFill patternType="solid">
        <fgColor indexed="13"/>
        <bgColor indexed="13"/>
      </patternFill>
    </fill>
    <fill>
      <patternFill patternType="solid">
        <fgColor indexed="20"/>
        <bgColor indexed="9"/>
      </patternFill>
    </fill>
    <fill>
      <patternFill patternType="solid">
        <fgColor indexed="18"/>
        <bgColor indexed="16"/>
      </patternFill>
    </fill>
    <fill>
      <patternFill patternType="solid">
        <fgColor indexed="16"/>
        <bgColor indexed="16"/>
      </patternFill>
    </fill>
    <fill>
      <patternFill patternType="solid">
        <fgColor rgb="FFFFFEBE"/>
        <bgColor indexed="64"/>
      </patternFill>
    </fill>
    <fill>
      <patternFill patternType="solid">
        <fgColor rgb="FFFAF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3"/>
      </patternFill>
    </fill>
    <fill>
      <patternFill patternType="solid">
        <fgColor rgb="FFFCF305"/>
        <bgColor rgb="FFFFFF99"/>
      </patternFill>
    </fill>
    <fill>
      <patternFill patternType="solid">
        <fgColor rgb="FFFFCC99"/>
        <bgColor rgb="FF000000"/>
      </patternFill>
    </fill>
    <fill>
      <patternFill patternType="solid">
        <fgColor rgb="FFFFFF99"/>
        <bgColor rgb="FFFFFF99"/>
      </patternFill>
    </fill>
    <fill>
      <patternFill patternType="solid">
        <fgColor rgb="FFFFF58C"/>
        <bgColor rgb="FFFFF58C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rgb="FFCCFFCC"/>
      </patternFill>
    </fill>
    <fill>
      <patternFill patternType="solid">
        <fgColor theme="0" tint="-0.34998626667073579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20"/>
      </patternFill>
    </fill>
    <fill>
      <patternFill patternType="solid">
        <fgColor rgb="FFCCFFCC"/>
        <bgColor indexed="43"/>
      </patternFill>
    </fill>
    <fill>
      <patternFill patternType="solid">
        <fgColor rgb="FFCCFFCC"/>
        <bgColor indexed="11"/>
      </patternFill>
    </fill>
    <fill>
      <patternFill patternType="solid">
        <fgColor rgb="FFCCFFCC"/>
        <bgColor indexed="15"/>
      </patternFill>
    </fill>
    <fill>
      <patternFill patternType="solid">
        <fgColor theme="9" tint="0.39997558519241921"/>
        <bgColor indexed="43"/>
      </patternFill>
    </fill>
    <fill>
      <patternFill patternType="solid">
        <fgColor theme="0"/>
        <bgColor rgb="FFCCFFCC"/>
      </patternFill>
    </fill>
    <fill>
      <patternFill patternType="solid">
        <fgColor theme="0"/>
        <bgColor indexed="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13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43"/>
      </patternFill>
    </fill>
    <fill>
      <patternFill patternType="solid">
        <fgColor rgb="FF00B0F0"/>
        <bgColor indexed="43"/>
      </patternFill>
    </fill>
    <fill>
      <patternFill patternType="solid">
        <fgColor rgb="FF00B0F0"/>
        <bgColor indexed="42"/>
      </patternFill>
    </fill>
    <fill>
      <patternFill patternType="solid">
        <fgColor theme="1"/>
        <bgColor indexed="42"/>
      </patternFill>
    </fill>
    <fill>
      <patternFill patternType="solid">
        <fgColor rgb="FFFFFF00"/>
        <bgColor indexed="43"/>
      </patternFill>
    </fill>
    <fill>
      <patternFill patternType="solid">
        <fgColor rgb="FFFFFF00"/>
        <bgColor indexed="42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26"/>
      </patternFill>
    </fill>
    <fill>
      <patternFill patternType="solid">
        <fgColor rgb="FF92D050"/>
        <bgColor indexed="43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42"/>
      </patternFill>
    </fill>
    <fill>
      <patternFill patternType="solid">
        <fgColor rgb="FFFFFF00"/>
        <bgColor indexed="15"/>
      </patternFill>
    </fill>
    <fill>
      <patternFill patternType="solid">
        <fgColor theme="1"/>
        <bgColor indexed="20"/>
      </patternFill>
    </fill>
  </fills>
  <borders count="27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/>
      <bottom style="thin">
        <color indexed="8"/>
      </bottom>
      <diagonal/>
    </border>
    <border>
      <left style="medium">
        <color indexed="8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8"/>
      </right>
      <top style="medium">
        <color auto="1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8"/>
      </bottom>
      <diagonal/>
    </border>
    <border>
      <left/>
      <right style="medium">
        <color indexed="8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auto="1"/>
      </top>
      <bottom/>
      <diagonal/>
    </border>
    <border>
      <left style="medium">
        <color indexed="8"/>
      </left>
      <right/>
      <top style="medium">
        <color auto="1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auto="1"/>
      </bottom>
      <diagonal/>
    </border>
    <border>
      <left style="medium">
        <color indexed="8"/>
      </left>
      <right/>
      <top/>
      <bottom style="medium">
        <color auto="1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ck">
        <color theme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 style="thick">
        <color theme="1"/>
      </right>
      <top/>
      <bottom style="thin">
        <color auto="1"/>
      </bottom>
      <diagonal/>
    </border>
    <border>
      <left style="thin">
        <color indexed="64"/>
      </left>
      <right style="thick">
        <color theme="1"/>
      </right>
      <top style="thin">
        <color indexed="64"/>
      </top>
      <bottom style="thin">
        <color theme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auto="1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ck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auto="1"/>
      </left>
      <right style="thick">
        <color theme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theme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ck">
        <color theme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ck">
        <color theme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theme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8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medium">
        <color auto="1"/>
      </bottom>
      <diagonal/>
    </border>
  </borders>
  <cellStyleXfs count="259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4" fillId="0" borderId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114" applyNumberFormat="0" applyFill="0" applyAlignment="0" applyProtection="0"/>
    <xf numFmtId="0" fontId="100" fillId="0" borderId="115" applyNumberFormat="0" applyFill="0" applyAlignment="0" applyProtection="0"/>
    <xf numFmtId="0" fontId="101" fillId="0" borderId="116" applyNumberFormat="0" applyFill="0" applyAlignment="0" applyProtection="0"/>
    <xf numFmtId="0" fontId="101" fillId="0" borderId="0" applyNumberFormat="0" applyFill="0" applyBorder="0" applyAlignment="0" applyProtection="0"/>
    <xf numFmtId="0" fontId="102" fillId="63" borderId="0" applyNumberFormat="0" applyBorder="0" applyAlignment="0" applyProtection="0"/>
    <xf numFmtId="0" fontId="103" fillId="64" borderId="0" applyNumberFormat="0" applyBorder="0" applyAlignment="0" applyProtection="0"/>
    <xf numFmtId="0" fontId="104" fillId="65" borderId="0" applyNumberFormat="0" applyBorder="0" applyAlignment="0" applyProtection="0"/>
    <xf numFmtId="0" fontId="105" fillId="66" borderId="117" applyNumberFormat="0" applyAlignment="0" applyProtection="0"/>
    <xf numFmtId="0" fontId="106" fillId="67" borderId="118" applyNumberFormat="0" applyAlignment="0" applyProtection="0"/>
    <xf numFmtId="0" fontId="107" fillId="67" borderId="117" applyNumberFormat="0" applyAlignment="0" applyProtection="0"/>
    <xf numFmtId="0" fontId="108" fillId="0" borderId="119" applyNumberFormat="0" applyFill="0" applyAlignment="0" applyProtection="0"/>
    <xf numFmtId="0" fontId="109" fillId="68" borderId="120" applyNumberFormat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122" applyNumberFormat="0" applyFill="0" applyAlignment="0" applyProtection="0"/>
    <xf numFmtId="0" fontId="113" fillId="70" borderId="0" applyNumberFormat="0" applyBorder="0" applyAlignment="0" applyProtection="0"/>
    <xf numFmtId="0" fontId="2" fillId="71" borderId="0" applyNumberFormat="0" applyBorder="0" applyAlignment="0" applyProtection="0"/>
    <xf numFmtId="0" fontId="2" fillId="72" borderId="0" applyNumberFormat="0" applyBorder="0" applyAlignment="0" applyProtection="0"/>
    <xf numFmtId="0" fontId="113" fillId="73" borderId="0" applyNumberFormat="0" applyBorder="0" applyAlignment="0" applyProtection="0"/>
    <xf numFmtId="0" fontId="113" fillId="74" borderId="0" applyNumberFormat="0" applyBorder="0" applyAlignment="0" applyProtection="0"/>
    <xf numFmtId="0" fontId="2" fillId="75" borderId="0" applyNumberFormat="0" applyBorder="0" applyAlignment="0" applyProtection="0"/>
    <xf numFmtId="0" fontId="2" fillId="76" borderId="0" applyNumberFormat="0" applyBorder="0" applyAlignment="0" applyProtection="0"/>
    <xf numFmtId="0" fontId="113" fillId="77" borderId="0" applyNumberFormat="0" applyBorder="0" applyAlignment="0" applyProtection="0"/>
    <xf numFmtId="0" fontId="113" fillId="78" borderId="0" applyNumberFormat="0" applyBorder="0" applyAlignment="0" applyProtection="0"/>
    <xf numFmtId="0" fontId="2" fillId="79" borderId="0" applyNumberFormat="0" applyBorder="0" applyAlignment="0" applyProtection="0"/>
    <xf numFmtId="0" fontId="2" fillId="80" borderId="0" applyNumberFormat="0" applyBorder="0" applyAlignment="0" applyProtection="0"/>
    <xf numFmtId="0" fontId="113" fillId="81" borderId="0" applyNumberFormat="0" applyBorder="0" applyAlignment="0" applyProtection="0"/>
    <xf numFmtId="0" fontId="113" fillId="82" borderId="0" applyNumberFormat="0" applyBorder="0" applyAlignment="0" applyProtection="0"/>
    <xf numFmtId="0" fontId="2" fillId="83" borderId="0" applyNumberFormat="0" applyBorder="0" applyAlignment="0" applyProtection="0"/>
    <xf numFmtId="0" fontId="2" fillId="84" borderId="0" applyNumberFormat="0" applyBorder="0" applyAlignment="0" applyProtection="0"/>
    <xf numFmtId="0" fontId="113" fillId="85" borderId="0" applyNumberFormat="0" applyBorder="0" applyAlignment="0" applyProtection="0"/>
    <xf numFmtId="0" fontId="113" fillId="86" borderId="0" applyNumberFormat="0" applyBorder="0" applyAlignment="0" applyProtection="0"/>
    <xf numFmtId="0" fontId="2" fillId="87" borderId="0" applyNumberFormat="0" applyBorder="0" applyAlignment="0" applyProtection="0"/>
    <xf numFmtId="0" fontId="2" fillId="88" borderId="0" applyNumberFormat="0" applyBorder="0" applyAlignment="0" applyProtection="0"/>
    <xf numFmtId="0" fontId="113" fillId="89" borderId="0" applyNumberFormat="0" applyBorder="0" applyAlignment="0" applyProtection="0"/>
    <xf numFmtId="0" fontId="113" fillId="90" borderId="0" applyNumberFormat="0" applyBorder="0" applyAlignment="0" applyProtection="0"/>
    <xf numFmtId="0" fontId="2" fillId="91" borderId="0" applyNumberFormat="0" applyBorder="0" applyAlignment="0" applyProtection="0"/>
    <xf numFmtId="0" fontId="2" fillId="92" borderId="0" applyNumberFormat="0" applyBorder="0" applyAlignment="0" applyProtection="0"/>
    <xf numFmtId="0" fontId="113" fillId="93" borderId="0" applyNumberFormat="0" applyBorder="0" applyAlignment="0" applyProtection="0"/>
    <xf numFmtId="0" fontId="2" fillId="0" borderId="0"/>
    <xf numFmtId="0" fontId="2" fillId="69" borderId="121" applyNumberFormat="0" applyFont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9" borderId="0" applyNumberFormat="0" applyBorder="0" applyAlignment="0" applyProtection="0"/>
    <xf numFmtId="0" fontId="1" fillId="80" borderId="0" applyNumberFormat="0" applyBorder="0" applyAlignment="0" applyProtection="0"/>
    <xf numFmtId="0" fontId="1" fillId="83" borderId="0" applyNumberFormat="0" applyBorder="0" applyAlignment="0" applyProtection="0"/>
    <xf numFmtId="0" fontId="1" fillId="84" borderId="0" applyNumberFormat="0" applyBorder="0" applyAlignment="0" applyProtection="0"/>
    <xf numFmtId="0" fontId="1" fillId="87" borderId="0" applyNumberFormat="0" applyBorder="0" applyAlignment="0" applyProtection="0"/>
    <xf numFmtId="0" fontId="1" fillId="88" borderId="0" applyNumberFormat="0" applyBorder="0" applyAlignment="0" applyProtection="0"/>
    <xf numFmtId="0" fontId="1" fillId="91" borderId="0" applyNumberFormat="0" applyBorder="0" applyAlignment="0" applyProtection="0"/>
    <xf numFmtId="0" fontId="1" fillId="92" borderId="0" applyNumberFormat="0" applyBorder="0" applyAlignment="0" applyProtection="0"/>
    <xf numFmtId="0" fontId="1" fillId="0" borderId="0"/>
    <xf numFmtId="0" fontId="1" fillId="69" borderId="121" applyNumberFormat="0" applyFont="0" applyAlignment="0" applyProtection="0"/>
  </cellStyleXfs>
  <cellXfs count="1612">
    <xf numFmtId="0" fontId="0" fillId="0" borderId="0" xfId="0"/>
    <xf numFmtId="0" fontId="4" fillId="0" borderId="0" xfId="0" applyFont="1"/>
    <xf numFmtId="0" fontId="5" fillId="0" borderId="0" xfId="0" applyFont="1" applyProtection="1">
      <protection locked="0"/>
    </xf>
    <xf numFmtId="0" fontId="4" fillId="0" borderId="1" xfId="0" applyFont="1" applyBorder="1"/>
    <xf numFmtId="0" fontId="9" fillId="2" borderId="2" xfId="0" applyFont="1" applyFill="1" applyBorder="1" applyAlignment="1" applyProtection="1">
      <alignment horizontal="center"/>
      <protection locked="0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 applyProtection="1">
      <alignment horizontal="center"/>
      <protection locked="0"/>
    </xf>
    <xf numFmtId="0" fontId="9" fillId="4" borderId="3" xfId="0" applyFont="1" applyFill="1" applyBorder="1" applyProtection="1"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3" borderId="6" xfId="0" applyFont="1" applyFill="1" applyBorder="1" applyAlignment="1">
      <alignment horizontal="centerContinuous"/>
    </xf>
    <xf numFmtId="0" fontId="9" fillId="3" borderId="7" xfId="0" applyFont="1" applyFill="1" applyBorder="1" applyAlignment="1" applyProtection="1">
      <alignment horizontal="center"/>
      <protection locked="0"/>
    </xf>
    <xf numFmtId="0" fontId="9" fillId="4" borderId="6" xfId="0" applyFont="1" applyFill="1" applyBorder="1" applyAlignment="1" applyProtection="1">
      <alignment horizontal="center"/>
      <protection locked="0"/>
    </xf>
    <xf numFmtId="0" fontId="9" fillId="5" borderId="7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8" fillId="0" borderId="0" xfId="0" applyFont="1"/>
    <xf numFmtId="0" fontId="21" fillId="0" borderId="7" xfId="0" applyFont="1" applyBorder="1" applyAlignment="1" applyProtection="1">
      <alignment horizontal="center"/>
      <protection locked="0"/>
    </xf>
    <xf numFmtId="0" fontId="28" fillId="0" borderId="0" xfId="0" applyFont="1"/>
    <xf numFmtId="0" fontId="18" fillId="0" borderId="0" xfId="0" quotePrefix="1" applyFont="1"/>
    <xf numFmtId="0" fontId="26" fillId="0" borderId="0" xfId="0" quotePrefix="1" applyFont="1"/>
    <xf numFmtId="0" fontId="26" fillId="0" borderId="0" xfId="0" applyFont="1"/>
    <xf numFmtId="0" fontId="9" fillId="7" borderId="7" xfId="0" applyFont="1" applyFill="1" applyBorder="1" applyAlignment="1" applyProtection="1">
      <alignment horizontal="center"/>
      <protection locked="0"/>
    </xf>
    <xf numFmtId="0" fontId="9" fillId="7" borderId="6" xfId="0" applyFont="1" applyFill="1" applyBorder="1" applyAlignment="1" applyProtection="1">
      <alignment horizontal="center"/>
      <protection locked="0"/>
    </xf>
    <xf numFmtId="0" fontId="9" fillId="8" borderId="4" xfId="0" applyFont="1" applyFill="1" applyBorder="1" applyAlignment="1">
      <alignment horizontal="center"/>
    </xf>
    <xf numFmtId="0" fontId="9" fillId="8" borderId="7" xfId="0" applyFont="1" applyFill="1" applyBorder="1" applyAlignment="1">
      <alignment horizontal="center"/>
    </xf>
    <xf numFmtId="0" fontId="9" fillId="3" borderId="4" xfId="0" applyFont="1" applyFill="1" applyBorder="1" applyAlignment="1" applyProtection="1">
      <alignment horizontal="centerContinuous"/>
      <protection locked="0"/>
    </xf>
    <xf numFmtId="0" fontId="9" fillId="3" borderId="7" xfId="0" applyFont="1" applyFill="1" applyBorder="1" applyAlignment="1" applyProtection="1">
      <alignment horizontal="centerContinuous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165" fontId="10" fillId="9" borderId="0" xfId="0" applyNumberFormat="1" applyFont="1" applyFill="1" applyAlignment="1">
      <alignment horizontal="centerContinuous"/>
    </xf>
    <xf numFmtId="167" fontId="10" fillId="9" borderId="0" xfId="0" applyNumberFormat="1" applyFont="1" applyFill="1" applyAlignment="1">
      <alignment horizontal="centerContinuous"/>
    </xf>
    <xf numFmtId="165" fontId="10" fillId="10" borderId="0" xfId="0" applyNumberFormat="1" applyFont="1" applyFill="1" applyAlignment="1">
      <alignment horizontal="centerContinuous"/>
    </xf>
    <xf numFmtId="0" fontId="9" fillId="3" borderId="10" xfId="0" applyFont="1" applyFill="1" applyBorder="1" applyAlignment="1">
      <alignment horizontal="centerContinuous"/>
    </xf>
    <xf numFmtId="0" fontId="9" fillId="3" borderId="10" xfId="0" applyFont="1" applyFill="1" applyBorder="1" applyAlignment="1" applyProtection="1">
      <alignment horizontal="centerContinuous"/>
      <protection locked="0"/>
    </xf>
    <xf numFmtId="0" fontId="11" fillId="0" borderId="0" xfId="0" applyFont="1" applyProtection="1">
      <protection locked="0"/>
    </xf>
    <xf numFmtId="170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165" fontId="10" fillId="10" borderId="12" xfId="0" applyNumberFormat="1" applyFont="1" applyFill="1" applyBorder="1" applyAlignment="1">
      <alignment horizontal="centerContinuous"/>
    </xf>
    <xf numFmtId="0" fontId="9" fillId="12" borderId="4" xfId="0" applyFont="1" applyFill="1" applyBorder="1" applyAlignment="1">
      <alignment horizontal="center"/>
    </xf>
    <xf numFmtId="0" fontId="9" fillId="12" borderId="7" xfId="0" applyFont="1" applyFill="1" applyBorder="1" applyAlignment="1">
      <alignment horizontal="center"/>
    </xf>
    <xf numFmtId="170" fontId="11" fillId="0" borderId="0" xfId="0" applyNumberFormat="1" applyFont="1" applyProtection="1">
      <protection locked="0"/>
    </xf>
    <xf numFmtId="0" fontId="21" fillId="0" borderId="8" xfId="0" applyFont="1" applyBorder="1" applyAlignment="1" applyProtection="1">
      <alignment horizontal="left" indent="1"/>
      <protection locked="0"/>
    </xf>
    <xf numFmtId="0" fontId="21" fillId="0" borderId="6" xfId="0" applyFont="1" applyBorder="1" applyAlignment="1" applyProtection="1">
      <alignment horizontal="left" indent="1"/>
      <protection locked="0"/>
    </xf>
    <xf numFmtId="0" fontId="9" fillId="12" borderId="7" xfId="0" applyFont="1" applyFill="1" applyBorder="1" applyAlignment="1" applyProtection="1">
      <alignment horizontal="center"/>
      <protection locked="0"/>
    </xf>
    <xf numFmtId="169" fontId="14" fillId="13" borderId="8" xfId="0" quotePrefix="1" applyNumberFormat="1" applyFont="1" applyFill="1" applyBorder="1" applyAlignment="1" applyProtection="1">
      <alignment horizontal="right"/>
      <protection locked="0"/>
    </xf>
    <xf numFmtId="0" fontId="9" fillId="12" borderId="1" xfId="0" applyFont="1" applyFill="1" applyBorder="1" applyAlignment="1" applyProtection="1">
      <alignment horizontal="center"/>
      <protection locked="0"/>
    </xf>
    <xf numFmtId="2" fontId="4" fillId="0" borderId="13" xfId="0" applyNumberFormat="1" applyFont="1" applyBorder="1" applyAlignment="1">
      <alignment horizontal="center"/>
    </xf>
    <xf numFmtId="37" fontId="4" fillId="0" borderId="13" xfId="0" applyNumberFormat="1" applyFont="1" applyBorder="1" applyAlignment="1">
      <alignment horizontal="right"/>
    </xf>
    <xf numFmtId="37" fontId="4" fillId="0" borderId="14" xfId="0" applyNumberFormat="1" applyFont="1" applyBorder="1" applyAlignment="1">
      <alignment horizontal="right"/>
    </xf>
    <xf numFmtId="37" fontId="4" fillId="0" borderId="15" xfId="0" applyNumberFormat="1" applyFont="1" applyBorder="1" applyAlignment="1">
      <alignment horizontal="right"/>
    </xf>
    <xf numFmtId="0" fontId="11" fillId="0" borderId="0" xfId="0" quotePrefix="1" applyFont="1" applyAlignment="1" applyProtection="1">
      <alignment horizontal="left"/>
      <protection locked="0"/>
    </xf>
    <xf numFmtId="0" fontId="36" fillId="0" borderId="0" xfId="0" quotePrefix="1" applyFont="1"/>
    <xf numFmtId="0" fontId="22" fillId="14" borderId="16" xfId="0" applyFont="1" applyFill="1" applyBorder="1" applyAlignment="1">
      <alignment horizontal="center"/>
    </xf>
    <xf numFmtId="0" fontId="22" fillId="14" borderId="17" xfId="0" applyFont="1" applyFill="1" applyBorder="1" applyAlignment="1">
      <alignment horizontal="center"/>
    </xf>
    <xf numFmtId="0" fontId="22" fillId="14" borderId="18" xfId="0" applyFont="1" applyFill="1" applyBorder="1" applyAlignment="1">
      <alignment horizontal="center"/>
    </xf>
    <xf numFmtId="0" fontId="22" fillId="7" borderId="19" xfId="0" applyFont="1" applyFill="1" applyBorder="1" applyAlignment="1">
      <alignment horizontal="center"/>
    </xf>
    <xf numFmtId="2" fontId="10" fillId="9" borderId="0" xfId="0" applyNumberFormat="1" applyFont="1" applyFill="1" applyAlignment="1">
      <alignment horizontal="centerContinuous"/>
    </xf>
    <xf numFmtId="2" fontId="10" fillId="10" borderId="0" xfId="0" applyNumberFormat="1" applyFont="1" applyFill="1" applyAlignment="1">
      <alignment horizontal="centerContinuous"/>
    </xf>
    <xf numFmtId="0" fontId="37" fillId="0" borderId="0" xfId="4"/>
    <xf numFmtId="0" fontId="15" fillId="17" borderId="20" xfId="4" applyFont="1" applyFill="1" applyBorder="1"/>
    <xf numFmtId="0" fontId="15" fillId="17" borderId="21" xfId="4" applyFont="1" applyFill="1" applyBorder="1" applyAlignment="1" applyProtection="1">
      <alignment horizontal="center"/>
      <protection locked="0"/>
    </xf>
    <xf numFmtId="0" fontId="15" fillId="17" borderId="20" xfId="4" applyFont="1" applyFill="1" applyBorder="1" applyAlignment="1">
      <alignment horizontal="center"/>
    </xf>
    <xf numFmtId="0" fontId="15" fillId="17" borderId="7" xfId="4" applyFont="1" applyFill="1" applyBorder="1" applyAlignment="1" applyProtection="1">
      <alignment horizontal="center"/>
      <protection locked="0"/>
    </xf>
    <xf numFmtId="0" fontId="15" fillId="17" borderId="5" xfId="4" applyFont="1" applyFill="1" applyBorder="1" applyAlignment="1" applyProtection="1">
      <alignment horizontal="center"/>
      <protection locked="0"/>
    </xf>
    <xf numFmtId="0" fontId="40" fillId="18" borderId="22" xfId="0" applyFont="1" applyFill="1" applyBorder="1" applyAlignment="1" applyProtection="1">
      <alignment horizontal="center"/>
      <protection locked="0"/>
    </xf>
    <xf numFmtId="0" fontId="40" fillId="18" borderId="5" xfId="0" applyFont="1" applyFill="1" applyBorder="1" applyAlignment="1" applyProtection="1">
      <alignment horizontal="center"/>
      <protection locked="0"/>
    </xf>
    <xf numFmtId="0" fontId="41" fillId="0" borderId="23" xfId="4" applyFont="1" applyBorder="1" applyAlignment="1">
      <alignment horizontal="center"/>
    </xf>
    <xf numFmtId="4" fontId="44" fillId="16" borderId="23" xfId="4" applyNumberFormat="1" applyFont="1" applyFill="1" applyBorder="1"/>
    <xf numFmtId="0" fontId="43" fillId="9" borderId="23" xfId="4" applyFont="1" applyFill="1" applyBorder="1" applyAlignment="1">
      <alignment horizontal="center"/>
    </xf>
    <xf numFmtId="0" fontId="11" fillId="3" borderId="24" xfId="4" quotePrefix="1" applyFont="1" applyFill="1" applyBorder="1" applyAlignment="1" applyProtection="1">
      <alignment horizontal="center"/>
      <protection locked="0"/>
    </xf>
    <xf numFmtId="0" fontId="46" fillId="3" borderId="22" xfId="0" applyFont="1" applyFill="1" applyBorder="1" applyAlignment="1" applyProtection="1">
      <alignment horizontal="center"/>
      <protection locked="0"/>
    </xf>
    <xf numFmtId="0" fontId="15" fillId="19" borderId="20" xfId="4" applyFont="1" applyFill="1" applyBorder="1"/>
    <xf numFmtId="0" fontId="15" fillId="19" borderId="7" xfId="4" applyFont="1" applyFill="1" applyBorder="1" applyAlignment="1" applyProtection="1">
      <alignment horizontal="center"/>
      <protection locked="0"/>
    </xf>
    <xf numFmtId="0" fontId="15" fillId="19" borderId="7" xfId="4" applyFont="1" applyFill="1" applyBorder="1" applyAlignment="1" applyProtection="1">
      <alignment horizontal="centerContinuous"/>
      <protection locked="0"/>
    </xf>
    <xf numFmtId="0" fontId="15" fillId="19" borderId="20" xfId="4" applyFont="1" applyFill="1" applyBorder="1" applyAlignment="1">
      <alignment horizontal="center"/>
    </xf>
    <xf numFmtId="0" fontId="15" fillId="20" borderId="9" xfId="4" applyFont="1" applyFill="1" applyBorder="1"/>
    <xf numFmtId="0" fontId="15" fillId="20" borderId="6" xfId="4" applyFont="1" applyFill="1" applyBorder="1" applyAlignment="1" applyProtection="1">
      <alignment horizontal="centerContinuous"/>
      <protection locked="0"/>
    </xf>
    <xf numFmtId="0" fontId="15" fillId="20" borderId="20" xfId="4" applyFont="1" applyFill="1" applyBorder="1"/>
    <xf numFmtId="0" fontId="15" fillId="20" borderId="7" xfId="4" applyFont="1" applyFill="1" applyBorder="1" applyAlignment="1" applyProtection="1">
      <alignment horizontal="center"/>
      <protection locked="0"/>
    </xf>
    <xf numFmtId="0" fontId="15" fillId="20" borderId="20" xfId="4" applyFont="1" applyFill="1" applyBorder="1" applyAlignment="1">
      <alignment horizontal="center"/>
    </xf>
    <xf numFmtId="0" fontId="15" fillId="20" borderId="9" xfId="4" applyFont="1" applyFill="1" applyBorder="1" applyProtection="1">
      <protection locked="0"/>
    </xf>
    <xf numFmtId="0" fontId="15" fillId="20" borderId="6" xfId="4" applyFont="1" applyFill="1" applyBorder="1" applyAlignment="1" applyProtection="1">
      <alignment horizontal="center"/>
      <protection locked="0"/>
    </xf>
    <xf numFmtId="0" fontId="36" fillId="0" borderId="0" xfId="0" applyFont="1" applyAlignment="1">
      <alignment horizontal="left"/>
    </xf>
    <xf numFmtId="1" fontId="36" fillId="0" borderId="0" xfId="0" applyNumberFormat="1" applyFont="1" applyAlignment="1">
      <alignment horizontal="left"/>
    </xf>
    <xf numFmtId="0" fontId="15" fillId="20" borderId="2" xfId="4" applyFont="1" applyFill="1" applyBorder="1" applyAlignment="1" applyProtection="1">
      <alignment horizontal="center"/>
      <protection locked="0"/>
    </xf>
    <xf numFmtId="0" fontId="15" fillId="20" borderId="5" xfId="4" applyFont="1" applyFill="1" applyBorder="1" applyAlignment="1" applyProtection="1">
      <alignment horizontal="center"/>
      <protection locked="0"/>
    </xf>
    <xf numFmtId="0" fontId="14" fillId="15" borderId="25" xfId="0" applyFont="1" applyFill="1" applyBorder="1"/>
    <xf numFmtId="0" fontId="42" fillId="0" borderId="26" xfId="4" applyFont="1" applyBorder="1" applyAlignment="1" applyProtection="1">
      <alignment horizontal="center"/>
      <protection locked="0"/>
    </xf>
    <xf numFmtId="0" fontId="50" fillId="21" borderId="22" xfId="0" applyFont="1" applyFill="1" applyBorder="1" applyAlignment="1" applyProtection="1">
      <alignment horizontal="center"/>
      <protection locked="0"/>
    </xf>
    <xf numFmtId="0" fontId="34" fillId="23" borderId="0" xfId="0" applyFont="1" applyFill="1" applyAlignment="1" applyProtection="1">
      <alignment horizontal="center" vertical="center"/>
      <protection locked="0"/>
    </xf>
    <xf numFmtId="0" fontId="51" fillId="21" borderId="27" xfId="0" applyFont="1" applyFill="1" applyBorder="1" applyAlignment="1">
      <alignment horizontal="center"/>
    </xf>
    <xf numFmtId="0" fontId="51" fillId="24" borderId="28" xfId="0" applyFont="1" applyFill="1" applyBorder="1" applyAlignment="1" applyProtection="1">
      <alignment horizontal="center"/>
      <protection locked="0"/>
    </xf>
    <xf numFmtId="0" fontId="52" fillId="17" borderId="27" xfId="0" applyFont="1" applyFill="1" applyBorder="1" applyAlignment="1">
      <alignment horizontal="center"/>
    </xf>
    <xf numFmtId="0" fontId="52" fillId="14" borderId="28" xfId="0" applyFont="1" applyFill="1" applyBorder="1" applyAlignment="1" applyProtection="1">
      <alignment horizontal="center"/>
      <protection locked="0"/>
    </xf>
    <xf numFmtId="0" fontId="44" fillId="27" borderId="26" xfId="4" applyFont="1" applyFill="1" applyBorder="1" applyAlignment="1">
      <alignment horizontal="left"/>
    </xf>
    <xf numFmtId="4" fontId="45" fillId="0" borderId="0" xfId="4" applyNumberFormat="1" applyFont="1"/>
    <xf numFmtId="4" fontId="44" fillId="28" borderId="23" xfId="4" applyNumberFormat="1" applyFont="1" applyFill="1" applyBorder="1"/>
    <xf numFmtId="2" fontId="14" fillId="13" borderId="8" xfId="0" quotePrefix="1" applyNumberFormat="1" applyFont="1" applyFill="1" applyBorder="1" applyAlignment="1" applyProtection="1">
      <alignment horizontal="right"/>
      <protection locked="0"/>
    </xf>
    <xf numFmtId="0" fontId="53" fillId="0" borderId="0" xfId="0" quotePrefix="1" applyFont="1"/>
    <xf numFmtId="7" fontId="14" fillId="13" borderId="8" xfId="2" quotePrefix="1" applyNumberFormat="1" applyFont="1" applyFill="1" applyBorder="1" applyAlignment="1" applyProtection="1">
      <alignment horizontal="right"/>
      <protection locked="0"/>
    </xf>
    <xf numFmtId="7" fontId="14" fillId="13" borderId="8" xfId="2" applyNumberFormat="1" applyFont="1" applyFill="1" applyBorder="1" applyAlignment="1" applyProtection="1">
      <alignment horizontal="right"/>
      <protection locked="0"/>
    </xf>
    <xf numFmtId="0" fontId="52" fillId="17" borderId="31" xfId="0" applyFont="1" applyFill="1" applyBorder="1" applyAlignment="1">
      <alignment horizontal="center"/>
    </xf>
    <xf numFmtId="0" fontId="51" fillId="21" borderId="31" xfId="0" applyFont="1" applyFill="1" applyBorder="1" applyAlignment="1">
      <alignment horizontal="center"/>
    </xf>
    <xf numFmtId="16" fontId="43" fillId="9" borderId="23" xfId="4" applyNumberFormat="1" applyFont="1" applyFill="1" applyBorder="1" applyAlignment="1">
      <alignment horizontal="center"/>
    </xf>
    <xf numFmtId="0" fontId="43" fillId="9" borderId="23" xfId="4" applyFont="1" applyFill="1" applyBorder="1" applyAlignment="1">
      <alignment horizontal="left"/>
    </xf>
    <xf numFmtId="0" fontId="25" fillId="0" borderId="0" xfId="4" applyFont="1" applyAlignment="1">
      <alignment horizontal="center"/>
    </xf>
    <xf numFmtId="0" fontId="14" fillId="0" borderId="0" xfId="4" applyFont="1" applyAlignment="1">
      <alignment horizontal="center"/>
    </xf>
    <xf numFmtId="4" fontId="54" fillId="0" borderId="24" xfId="4" quotePrefix="1" applyNumberFormat="1" applyFont="1" applyBorder="1"/>
    <xf numFmtId="4" fontId="55" fillId="26" borderId="23" xfId="4" quotePrefix="1" applyNumberFormat="1" applyFont="1" applyFill="1" applyBorder="1"/>
    <xf numFmtId="4" fontId="54" fillId="0" borderId="23" xfId="4" quotePrefix="1" applyNumberFormat="1" applyFont="1" applyBorder="1"/>
    <xf numFmtId="0" fontId="0" fillId="30" borderId="29" xfId="0" applyFill="1" applyBorder="1"/>
    <xf numFmtId="164" fontId="47" fillId="31" borderId="29" xfId="0" applyNumberFormat="1" applyFont="1" applyFill="1" applyBorder="1" applyAlignment="1" applyProtection="1">
      <alignment horizontal="centerContinuous" vertical="center"/>
      <protection locked="0"/>
    </xf>
    <xf numFmtId="165" fontId="10" fillId="31" borderId="8" xfId="0" applyNumberFormat="1" applyFont="1" applyFill="1" applyBorder="1" applyAlignment="1">
      <alignment horizontal="centerContinuous"/>
    </xf>
    <xf numFmtId="0" fontId="9" fillId="32" borderId="7" xfId="0" applyFont="1" applyFill="1" applyBorder="1" applyAlignment="1" applyProtection="1">
      <alignment horizontal="center"/>
      <protection locked="0"/>
    </xf>
    <xf numFmtId="0" fontId="9" fillId="32" borderId="6" xfId="0" applyFont="1" applyFill="1" applyBorder="1" applyAlignment="1" applyProtection="1">
      <alignment horizontal="center"/>
      <protection locked="0"/>
    </xf>
    <xf numFmtId="0" fontId="9" fillId="21" borderId="11" xfId="0" applyFont="1" applyFill="1" applyBorder="1" applyAlignment="1" applyProtection="1">
      <alignment horizontal="centerContinuous"/>
      <protection locked="0"/>
    </xf>
    <xf numFmtId="0" fontId="9" fillId="32" borderId="7" xfId="0" quotePrefix="1" applyFont="1" applyFill="1" applyBorder="1" applyProtection="1">
      <protection locked="0"/>
    </xf>
    <xf numFmtId="0" fontId="32" fillId="21" borderId="31" xfId="0" applyFont="1" applyFill="1" applyBorder="1" applyAlignment="1">
      <alignment horizontal="center"/>
    </xf>
    <xf numFmtId="0" fontId="14" fillId="15" borderId="32" xfId="0" applyFont="1" applyFill="1" applyBorder="1"/>
    <xf numFmtId="0" fontId="35" fillId="23" borderId="33" xfId="0" applyFont="1" applyFill="1" applyBorder="1" applyAlignment="1" applyProtection="1">
      <alignment horizontal="center"/>
      <protection locked="0"/>
    </xf>
    <xf numFmtId="0" fontId="22" fillId="23" borderId="34" xfId="0" applyFont="1" applyFill="1" applyBorder="1" applyAlignment="1" applyProtection="1">
      <alignment horizontal="center"/>
      <protection locked="0"/>
    </xf>
    <xf numFmtId="0" fontId="22" fillId="23" borderId="35" xfId="0" applyFont="1" applyFill="1" applyBorder="1" applyAlignment="1" applyProtection="1">
      <alignment horizontal="center"/>
      <protection locked="0"/>
    </xf>
    <xf numFmtId="0" fontId="22" fillId="23" borderId="36" xfId="0" applyFont="1" applyFill="1" applyBorder="1" applyProtection="1">
      <protection locked="0"/>
    </xf>
    <xf numFmtId="0" fontId="22" fillId="23" borderId="37" xfId="0" applyFont="1" applyFill="1" applyBorder="1" applyAlignment="1" applyProtection="1">
      <alignment horizontal="center"/>
      <protection locked="0"/>
    </xf>
    <xf numFmtId="0" fontId="22" fillId="23" borderId="34" xfId="0" applyFont="1" applyFill="1" applyBorder="1" applyProtection="1">
      <protection locked="0"/>
    </xf>
    <xf numFmtId="0" fontId="67" fillId="0" borderId="33" xfId="0" applyFont="1" applyBorder="1" applyAlignment="1">
      <alignment horizontal="center"/>
    </xf>
    <xf numFmtId="0" fontId="8" fillId="23" borderId="33" xfId="0" applyFont="1" applyFill="1" applyBorder="1" applyAlignment="1" applyProtection="1">
      <alignment horizontal="center"/>
      <protection locked="0"/>
    </xf>
    <xf numFmtId="0" fontId="9" fillId="8" borderId="0" xfId="0" applyFont="1" applyFill="1" applyAlignment="1">
      <alignment horizontal="center"/>
    </xf>
    <xf numFmtId="0" fontId="9" fillId="8" borderId="20" xfId="0" applyFont="1" applyFill="1" applyBorder="1" applyAlignment="1">
      <alignment horizontal="center"/>
    </xf>
    <xf numFmtId="14" fontId="68" fillId="42" borderId="38" xfId="0" applyNumberFormat="1" applyFont="1" applyFill="1" applyBorder="1" applyAlignment="1">
      <alignment horizontal="center"/>
    </xf>
    <xf numFmtId="2" fontId="14" fillId="16" borderId="8" xfId="0" quotePrefix="1" applyNumberFormat="1" applyFont="1" applyFill="1" applyBorder="1" applyAlignment="1">
      <alignment horizontal="center"/>
    </xf>
    <xf numFmtId="3" fontId="16" fillId="0" borderId="39" xfId="0" quotePrefix="1" applyNumberFormat="1" applyFont="1" applyBorder="1" applyAlignment="1" applyProtection="1">
      <alignment horizontal="right"/>
      <protection locked="0"/>
    </xf>
    <xf numFmtId="167" fontId="15" fillId="44" borderId="40" xfId="0" quotePrefix="1" applyNumberFormat="1" applyFont="1" applyFill="1" applyBorder="1" applyAlignment="1">
      <alignment horizontal="center"/>
    </xf>
    <xf numFmtId="2" fontId="14" fillId="45" borderId="40" xfId="0" quotePrefix="1" applyNumberFormat="1" applyFont="1" applyFill="1" applyBorder="1" applyAlignment="1">
      <alignment horizontal="center"/>
    </xf>
    <xf numFmtId="167" fontId="16" fillId="44" borderId="40" xfId="0" quotePrefix="1" applyNumberFormat="1" applyFont="1" applyFill="1" applyBorder="1" applyAlignment="1">
      <alignment horizontal="center"/>
    </xf>
    <xf numFmtId="0" fontId="4" fillId="44" borderId="40" xfId="0" applyFont="1" applyFill="1" applyBorder="1" applyAlignment="1">
      <alignment horizontal="center"/>
    </xf>
    <xf numFmtId="168" fontId="4" fillId="44" borderId="40" xfId="0" applyNumberFormat="1" applyFont="1" applyFill="1" applyBorder="1" applyAlignment="1">
      <alignment horizontal="center"/>
    </xf>
    <xf numFmtId="171" fontId="4" fillId="44" borderId="40" xfId="0" applyNumberFormat="1" applyFont="1" applyFill="1" applyBorder="1" applyAlignment="1">
      <alignment horizontal="center"/>
    </xf>
    <xf numFmtId="0" fontId="16" fillId="44" borderId="40" xfId="0" applyFont="1" applyFill="1" applyBorder="1" applyAlignment="1">
      <alignment horizontal="center"/>
    </xf>
    <xf numFmtId="3" fontId="16" fillId="43" borderId="40" xfId="0" quotePrefix="1" applyNumberFormat="1" applyFont="1" applyFill="1" applyBorder="1" applyAlignment="1" applyProtection="1">
      <alignment horizontal="right"/>
      <protection locked="0"/>
    </xf>
    <xf numFmtId="3" fontId="0" fillId="0" borderId="0" xfId="0" applyNumberFormat="1"/>
    <xf numFmtId="0" fontId="50" fillId="30" borderId="41" xfId="0" applyFont="1" applyFill="1" applyBorder="1" applyAlignment="1" applyProtection="1">
      <alignment horizontal="center"/>
      <protection locked="0"/>
    </xf>
    <xf numFmtId="0" fontId="0" fillId="30" borderId="0" xfId="0" applyFill="1"/>
    <xf numFmtId="0" fontId="0" fillId="30" borderId="9" xfId="0" applyFill="1" applyBorder="1"/>
    <xf numFmtId="0" fontId="50" fillId="21" borderId="42" xfId="0" applyFont="1" applyFill="1" applyBorder="1" applyAlignment="1" applyProtection="1">
      <alignment horizontal="center"/>
      <protection locked="0"/>
    </xf>
    <xf numFmtId="0" fontId="50" fillId="22" borderId="43" xfId="0" applyFont="1" applyFill="1" applyBorder="1" applyAlignment="1" applyProtection="1">
      <alignment horizontal="center"/>
      <protection locked="0"/>
    </xf>
    <xf numFmtId="0" fontId="40" fillId="18" borderId="42" xfId="0" applyFont="1" applyFill="1" applyBorder="1" applyAlignment="1" applyProtection="1">
      <alignment horizontal="center"/>
      <protection locked="0"/>
    </xf>
    <xf numFmtId="0" fontId="20" fillId="0" borderId="44" xfId="0" applyFont="1" applyBorder="1" applyAlignment="1" applyProtection="1">
      <alignment horizontal="center"/>
      <protection locked="0"/>
    </xf>
    <xf numFmtId="0" fontId="20" fillId="30" borderId="41" xfId="0" applyFont="1" applyFill="1" applyBorder="1" applyAlignment="1" applyProtection="1">
      <alignment horizontal="left" indent="1"/>
      <protection locked="0"/>
    </xf>
    <xf numFmtId="0" fontId="15" fillId="20" borderId="0" xfId="4" applyFont="1" applyFill="1"/>
    <xf numFmtId="0" fontId="15" fillId="20" borderId="1" xfId="4" applyFont="1" applyFill="1" applyBorder="1" applyAlignment="1" applyProtection="1">
      <alignment horizontal="centerContinuous"/>
      <protection locked="0"/>
    </xf>
    <xf numFmtId="0" fontId="44" fillId="27" borderId="40" xfId="4" applyFont="1" applyFill="1" applyBorder="1" applyAlignment="1">
      <alignment horizontal="left"/>
    </xf>
    <xf numFmtId="0" fontId="0" fillId="0" borderId="0" xfId="4" applyFont="1"/>
    <xf numFmtId="0" fontId="71" fillId="46" borderId="76" xfId="0" applyFont="1" applyFill="1" applyBorder="1" applyAlignment="1" applyProtection="1">
      <alignment horizontal="center" vertical="center"/>
      <protection locked="0"/>
    </xf>
    <xf numFmtId="0" fontId="71" fillId="46" borderId="77" xfId="0" applyFont="1" applyFill="1" applyBorder="1" applyAlignment="1" applyProtection="1">
      <alignment horizontal="center" vertical="center"/>
      <protection locked="0"/>
    </xf>
    <xf numFmtId="0" fontId="60" fillId="0" borderId="77" xfId="0" applyFont="1" applyBorder="1" applyAlignment="1">
      <alignment horizontal="left"/>
    </xf>
    <xf numFmtId="0" fontId="60" fillId="0" borderId="78" xfId="0" applyFont="1" applyBorder="1" applyAlignment="1">
      <alignment horizontal="center"/>
    </xf>
    <xf numFmtId="0" fontId="72" fillId="0" borderId="33" xfId="0" applyFont="1" applyBorder="1"/>
    <xf numFmtId="165" fontId="10" fillId="9" borderId="0" xfId="0" applyNumberFormat="1" applyFont="1" applyFill="1" applyAlignment="1">
      <alignment horizontal="center"/>
    </xf>
    <xf numFmtId="2" fontId="10" fillId="9" borderId="0" xfId="0" applyNumberFormat="1" applyFont="1" applyFill="1" applyAlignment="1">
      <alignment horizontal="center"/>
    </xf>
    <xf numFmtId="167" fontId="10" fillId="9" borderId="0" xfId="0" applyNumberFormat="1" applyFont="1" applyFill="1" applyAlignment="1">
      <alignment horizontal="center"/>
    </xf>
    <xf numFmtId="2" fontId="75" fillId="48" borderId="79" xfId="0" applyNumberFormat="1" applyFont="1" applyFill="1" applyBorder="1" applyAlignment="1">
      <alignment horizontal="center"/>
    </xf>
    <xf numFmtId="167" fontId="73" fillId="49" borderId="81" xfId="0" applyNumberFormat="1" applyFont="1" applyFill="1" applyBorder="1" applyAlignment="1">
      <alignment horizontal="center"/>
    </xf>
    <xf numFmtId="0" fontId="0" fillId="49" borderId="80" xfId="0" applyFill="1" applyBorder="1" applyAlignment="1">
      <alignment horizontal="center"/>
    </xf>
    <xf numFmtId="168" fontId="0" fillId="49" borderId="80" xfId="0" applyNumberFormat="1" applyFill="1" applyBorder="1" applyAlignment="1">
      <alignment horizontal="center"/>
    </xf>
    <xf numFmtId="171" fontId="0" fillId="49" borderId="80" xfId="0" applyNumberFormat="1" applyFill="1" applyBorder="1" applyAlignment="1">
      <alignment horizontal="center"/>
    </xf>
    <xf numFmtId="167" fontId="16" fillId="6" borderId="0" xfId="0" quotePrefix="1" applyNumberFormat="1" applyFont="1" applyFill="1" applyAlignment="1">
      <alignment horizontal="center"/>
    </xf>
    <xf numFmtId="0" fontId="4" fillId="6" borderId="0" xfId="0" applyFont="1" applyFill="1" applyAlignment="1">
      <alignment horizontal="center"/>
    </xf>
    <xf numFmtId="168" fontId="4" fillId="6" borderId="0" xfId="0" applyNumberFormat="1" applyFont="1" applyFill="1" applyAlignment="1">
      <alignment horizontal="center"/>
    </xf>
    <xf numFmtId="171" fontId="4" fillId="6" borderId="0" xfId="0" applyNumberFormat="1" applyFont="1" applyFill="1" applyAlignment="1">
      <alignment horizontal="center"/>
    </xf>
    <xf numFmtId="3" fontId="16" fillId="0" borderId="0" xfId="0" quotePrefix="1" applyNumberFormat="1" applyFont="1" applyAlignment="1" applyProtection="1">
      <alignment horizontal="right"/>
      <protection locked="0"/>
    </xf>
    <xf numFmtId="0" fontId="16" fillId="6" borderId="0" xfId="0" applyFont="1" applyFill="1" applyAlignment="1">
      <alignment horizontal="center"/>
    </xf>
    <xf numFmtId="0" fontId="14" fillId="29" borderId="29" xfId="0" applyFont="1" applyFill="1" applyBorder="1" applyAlignment="1">
      <alignment horizontal="centerContinuous"/>
    </xf>
    <xf numFmtId="1" fontId="0" fillId="0" borderId="45" xfId="5" applyNumberFormat="1" applyFont="1" applyBorder="1" applyAlignment="1" applyProtection="1">
      <alignment horizontal="center" vertical="center"/>
      <protection locked="0"/>
    </xf>
    <xf numFmtId="167" fontId="14" fillId="29" borderId="49" xfId="0" applyNumberFormat="1" applyFont="1" applyFill="1" applyBorder="1"/>
    <xf numFmtId="0" fontId="69" fillId="0" borderId="50" xfId="0" applyFont="1" applyBorder="1" applyAlignment="1">
      <alignment horizontal="center" vertical="center"/>
    </xf>
    <xf numFmtId="3" fontId="14" fillId="29" borderId="49" xfId="0" applyNumberFormat="1" applyFont="1" applyFill="1" applyBorder="1" applyAlignment="1" applyProtection="1">
      <alignment horizontal="center" vertical="center"/>
      <protection locked="0"/>
    </xf>
    <xf numFmtId="3" fontId="14" fillId="29" borderId="44" xfId="0" applyNumberFormat="1" applyFont="1" applyFill="1" applyBorder="1" applyAlignment="1" applyProtection="1">
      <alignment horizontal="center" vertical="center"/>
      <protection locked="0"/>
    </xf>
    <xf numFmtId="0" fontId="46" fillId="3" borderId="51" xfId="0" applyFont="1" applyFill="1" applyBorder="1" applyAlignment="1" applyProtection="1">
      <alignment horizontal="center" vertical="center"/>
      <protection locked="0"/>
    </xf>
    <xf numFmtId="49" fontId="16" fillId="0" borderId="48" xfId="0" applyNumberFormat="1" applyFont="1" applyBorder="1" applyAlignment="1">
      <alignment horizontal="center" vertical="center"/>
    </xf>
    <xf numFmtId="0" fontId="0" fillId="0" borderId="51" xfId="5" applyFont="1" applyBorder="1" applyAlignment="1" applyProtection="1">
      <alignment horizontal="left" vertical="center"/>
      <protection locked="0"/>
    </xf>
    <xf numFmtId="0" fontId="0" fillId="0" borderId="5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9" fillId="0" borderId="50" xfId="0" applyFont="1" applyBorder="1" applyAlignment="1">
      <alignment horizontal="left" vertical="center"/>
    </xf>
    <xf numFmtId="0" fontId="69" fillId="0" borderId="38" xfId="0" applyFont="1" applyBorder="1" applyAlignment="1">
      <alignment horizontal="center" vertical="center"/>
    </xf>
    <xf numFmtId="0" fontId="14" fillId="29" borderId="29" xfId="0" applyFont="1" applyFill="1" applyBorder="1" applyAlignment="1">
      <alignment horizontal="center" vertical="center"/>
    </xf>
    <xf numFmtId="167" fontId="14" fillId="29" borderId="49" xfId="0" applyNumberFormat="1" applyFont="1" applyFill="1" applyBorder="1" applyAlignment="1">
      <alignment horizontal="center" vertical="center"/>
    </xf>
    <xf numFmtId="3" fontId="14" fillId="29" borderId="37" xfId="0" applyNumberFormat="1" applyFont="1" applyFill="1" applyBorder="1" applyAlignment="1" applyProtection="1">
      <alignment horizontal="center" vertical="center"/>
      <protection locked="0"/>
    </xf>
    <xf numFmtId="3" fontId="14" fillId="29" borderId="37" xfId="0" applyNumberFormat="1" applyFont="1" applyFill="1" applyBorder="1" applyAlignment="1">
      <alignment horizontal="center" vertical="center"/>
    </xf>
    <xf numFmtId="3" fontId="14" fillId="29" borderId="35" xfId="0" applyNumberFormat="1" applyFont="1" applyFill="1" applyBorder="1" applyAlignment="1" applyProtection="1">
      <alignment horizontal="center" vertical="center"/>
      <protection locked="0"/>
    </xf>
    <xf numFmtId="2" fontId="14" fillId="29" borderId="44" xfId="0" applyNumberFormat="1" applyFont="1" applyFill="1" applyBorder="1" applyAlignment="1" applyProtection="1">
      <alignment horizontal="center" vertical="center"/>
      <protection locked="0"/>
    </xf>
    <xf numFmtId="1" fontId="14" fillId="29" borderId="44" xfId="0" applyNumberFormat="1" applyFont="1" applyFill="1" applyBorder="1" applyAlignment="1">
      <alignment horizontal="center" vertical="center"/>
    </xf>
    <xf numFmtId="1" fontId="14" fillId="29" borderId="37" xfId="0" applyNumberFormat="1" applyFont="1" applyFill="1" applyBorder="1" applyAlignment="1">
      <alignment horizontal="center" vertical="center"/>
    </xf>
    <xf numFmtId="14" fontId="0" fillId="0" borderId="50" xfId="5" applyNumberFormat="1" applyFont="1" applyBorder="1" applyAlignment="1" applyProtection="1">
      <alignment horizontal="center" vertical="center"/>
      <protection locked="0"/>
    </xf>
    <xf numFmtId="1" fontId="0" fillId="0" borderId="53" xfId="5" applyNumberFormat="1" applyFont="1" applyBorder="1" applyAlignment="1" applyProtection="1">
      <alignment horizontal="center" vertical="center"/>
      <protection locked="0"/>
    </xf>
    <xf numFmtId="3" fontId="0" fillId="0" borderId="45" xfId="0" applyNumberFormat="1" applyBorder="1" applyAlignment="1">
      <alignment horizontal="center" vertical="center"/>
    </xf>
    <xf numFmtId="0" fontId="76" fillId="0" borderId="54" xfId="0" applyFont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2" fontId="16" fillId="0" borderId="38" xfId="0" applyNumberFormat="1" applyFont="1" applyBorder="1" applyAlignment="1">
      <alignment horizontal="center" vertical="center"/>
    </xf>
    <xf numFmtId="1" fontId="16" fillId="0" borderId="38" xfId="0" applyNumberFormat="1" applyFont="1" applyBorder="1" applyAlignment="1">
      <alignment horizontal="center" vertical="center"/>
    </xf>
    <xf numFmtId="1" fontId="16" fillId="0" borderId="45" xfId="0" applyNumberFormat="1" applyFont="1" applyBorder="1" applyAlignment="1">
      <alignment horizontal="center" vertical="center"/>
    </xf>
    <xf numFmtId="0" fontId="14" fillId="29" borderId="8" xfId="0" applyFont="1" applyFill="1" applyBorder="1" applyAlignment="1">
      <alignment horizontal="center" vertical="center"/>
    </xf>
    <xf numFmtId="3" fontId="14" fillId="29" borderId="56" xfId="0" applyNumberFormat="1" applyFont="1" applyFill="1" applyBorder="1" applyAlignment="1" applyProtection="1">
      <alignment horizontal="center" vertical="center"/>
      <protection locked="0"/>
    </xf>
    <xf numFmtId="169" fontId="14" fillId="29" borderId="44" xfId="0" applyNumberFormat="1" applyFont="1" applyFill="1" applyBorder="1" applyAlignment="1" applyProtection="1">
      <alignment horizontal="center" vertical="center"/>
      <protection locked="0"/>
    </xf>
    <xf numFmtId="3" fontId="14" fillId="29" borderId="44" xfId="1" applyNumberFormat="1" applyFont="1" applyFill="1" applyBorder="1" applyAlignment="1" applyProtection="1">
      <alignment horizontal="center" vertical="center"/>
      <protection locked="0"/>
    </xf>
    <xf numFmtId="0" fontId="69" fillId="0" borderId="45" xfId="0" applyFont="1" applyBorder="1" applyAlignment="1">
      <alignment horizontal="center" vertical="center"/>
    </xf>
    <xf numFmtId="0" fontId="76" fillId="0" borderId="57" xfId="0" applyFont="1" applyBorder="1" applyAlignment="1">
      <alignment horizontal="center" vertical="center"/>
    </xf>
    <xf numFmtId="3" fontId="4" fillId="0" borderId="50" xfId="0" applyNumberFormat="1" applyFont="1" applyBorder="1" applyAlignment="1">
      <alignment horizontal="center" vertical="center"/>
    </xf>
    <xf numFmtId="0" fontId="69" fillId="0" borderId="57" xfId="0" applyFont="1" applyBorder="1" applyAlignment="1">
      <alignment horizontal="center" vertical="center"/>
    </xf>
    <xf numFmtId="3" fontId="16" fillId="0" borderId="38" xfId="0" applyNumberFormat="1" applyFont="1" applyBorder="1" applyAlignment="1">
      <alignment horizontal="center" vertical="center"/>
    </xf>
    <xf numFmtId="170" fontId="0" fillId="0" borderId="58" xfId="0" quotePrefix="1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49" fontId="16" fillId="0" borderId="57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14" fontId="4" fillId="0" borderId="50" xfId="5" applyNumberFormat="1" applyBorder="1" applyAlignment="1" applyProtection="1">
      <alignment horizontal="center" vertical="center"/>
      <protection locked="0"/>
    </xf>
    <xf numFmtId="1" fontId="4" fillId="0" borderId="45" xfId="5" applyNumberFormat="1" applyBorder="1" applyAlignment="1" applyProtection="1">
      <alignment horizontal="center" vertical="center"/>
      <protection locked="0"/>
    </xf>
    <xf numFmtId="0" fontId="69" fillId="43" borderId="50" xfId="0" applyFont="1" applyFill="1" applyBorder="1" applyAlignment="1">
      <alignment horizontal="center" vertical="center"/>
    </xf>
    <xf numFmtId="0" fontId="69" fillId="43" borderId="38" xfId="0" applyFont="1" applyFill="1" applyBorder="1" applyAlignment="1">
      <alignment horizontal="center" vertical="center"/>
    </xf>
    <xf numFmtId="0" fontId="69" fillId="43" borderId="45" xfId="0" applyFont="1" applyFill="1" applyBorder="1" applyAlignment="1">
      <alignment horizontal="center" vertical="center"/>
    </xf>
    <xf numFmtId="3" fontId="4" fillId="0" borderId="59" xfId="0" applyNumberFormat="1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2" fontId="16" fillId="0" borderId="60" xfId="0" applyNumberFormat="1" applyFont="1" applyBorder="1" applyAlignment="1">
      <alignment horizontal="center" vertical="center"/>
    </xf>
    <xf numFmtId="1" fontId="16" fillId="0" borderId="60" xfId="0" applyNumberFormat="1" applyFont="1" applyBorder="1" applyAlignment="1">
      <alignment horizontal="center" vertical="center"/>
    </xf>
    <xf numFmtId="14" fontId="0" fillId="0" borderId="51" xfId="5" applyNumberFormat="1" applyFont="1" applyBorder="1" applyAlignment="1" applyProtection="1">
      <alignment horizontal="center" vertical="center"/>
      <protection locked="0"/>
    </xf>
    <xf numFmtId="1" fontId="0" fillId="0" borderId="48" xfId="5" applyNumberFormat="1" applyFont="1" applyBorder="1" applyAlignment="1" applyProtection="1">
      <alignment horizontal="center" vertical="center"/>
      <protection locked="0"/>
    </xf>
    <xf numFmtId="0" fontId="77" fillId="0" borderId="50" xfId="0" applyFont="1" applyBorder="1" applyAlignment="1">
      <alignment horizontal="center" vertical="center"/>
    </xf>
    <xf numFmtId="0" fontId="77" fillId="0" borderId="38" xfId="0" applyFont="1" applyBorder="1" applyAlignment="1">
      <alignment horizontal="center" vertical="center"/>
    </xf>
    <xf numFmtId="0" fontId="77" fillId="0" borderId="45" xfId="0" applyFon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2" fontId="16" fillId="0" borderId="62" xfId="0" applyNumberFormat="1" applyFont="1" applyBorder="1" applyAlignment="1">
      <alignment horizontal="center" vertical="center"/>
    </xf>
    <xf numFmtId="1" fontId="16" fillId="0" borderId="62" xfId="0" applyNumberFormat="1" applyFont="1" applyBorder="1" applyAlignment="1">
      <alignment horizontal="center" vertical="center"/>
    </xf>
    <xf numFmtId="1" fontId="16" fillId="0" borderId="61" xfId="0" applyNumberFormat="1" applyFont="1" applyBorder="1" applyAlignment="1">
      <alignment horizontal="center" vertical="center"/>
    </xf>
    <xf numFmtId="3" fontId="16" fillId="0" borderId="63" xfId="0" quotePrefix="1" applyNumberFormat="1" applyFont="1" applyBorder="1" applyAlignment="1" applyProtection="1">
      <alignment horizontal="center" vertical="center"/>
      <protection locked="0"/>
    </xf>
    <xf numFmtId="0" fontId="69" fillId="0" borderId="59" xfId="0" applyFont="1" applyBorder="1" applyAlignment="1">
      <alignment horizontal="center" vertical="center"/>
    </xf>
    <xf numFmtId="0" fontId="69" fillId="0" borderId="60" xfId="0" applyFont="1" applyBorder="1" applyAlignment="1">
      <alignment horizontal="center" vertical="center"/>
    </xf>
    <xf numFmtId="0" fontId="69" fillId="0" borderId="61" xfId="0" applyFont="1" applyBorder="1" applyAlignment="1">
      <alignment horizontal="center" vertical="center"/>
    </xf>
    <xf numFmtId="14" fontId="0" fillId="0" borderId="59" xfId="5" applyNumberFormat="1" applyFont="1" applyBorder="1" applyAlignment="1" applyProtection="1">
      <alignment horizontal="center" vertical="center"/>
      <protection locked="0"/>
    </xf>
    <xf numFmtId="1" fontId="0" fillId="0" borderId="61" xfId="5" applyNumberFormat="1" applyFont="1" applyBorder="1" applyAlignment="1" applyProtection="1">
      <alignment horizontal="center" vertical="center"/>
      <protection locked="0"/>
    </xf>
    <xf numFmtId="0" fontId="69" fillId="0" borderId="52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3" fontId="4" fillId="0" borderId="58" xfId="0" applyNumberFormat="1" applyFont="1" applyBorder="1" applyAlignment="1">
      <alignment horizontal="center" vertical="center"/>
    </xf>
    <xf numFmtId="1" fontId="0" fillId="0" borderId="38" xfId="0" applyNumberFormat="1" applyBorder="1" applyAlignment="1">
      <alignment horizontal="center" vertical="center"/>
    </xf>
    <xf numFmtId="0" fontId="69" fillId="0" borderId="58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9" fontId="6" fillId="35" borderId="59" xfId="0" applyNumberFormat="1" applyFont="1" applyFill="1" applyBorder="1" applyAlignment="1" applyProtection="1">
      <alignment horizontal="right" vertical="center"/>
      <protection locked="0"/>
    </xf>
    <xf numFmtId="169" fontId="6" fillId="35" borderId="60" xfId="0" applyNumberFormat="1" applyFont="1" applyFill="1" applyBorder="1" applyAlignment="1" applyProtection="1">
      <alignment horizontal="right" vertical="center"/>
      <protection locked="0"/>
    </xf>
    <xf numFmtId="169" fontId="6" fillId="35" borderId="61" xfId="0" applyNumberFormat="1" applyFont="1" applyFill="1" applyBorder="1" applyAlignment="1" applyProtection="1">
      <alignment horizontal="right" vertical="center"/>
      <protection locked="0"/>
    </xf>
    <xf numFmtId="169" fontId="6" fillId="35" borderId="50" xfId="0" applyNumberFormat="1" applyFont="1" applyFill="1" applyBorder="1" applyAlignment="1" applyProtection="1">
      <alignment horizontal="right" vertical="center"/>
      <protection locked="0"/>
    </xf>
    <xf numFmtId="169" fontId="6" fillId="35" borderId="38" xfId="0" applyNumberFormat="1" applyFont="1" applyFill="1" applyBorder="1" applyAlignment="1" applyProtection="1">
      <alignment horizontal="right" vertical="center"/>
      <protection locked="0"/>
    </xf>
    <xf numFmtId="169" fontId="6" fillId="35" borderId="45" xfId="0" applyNumberFormat="1" applyFont="1" applyFill="1" applyBorder="1" applyAlignment="1" applyProtection="1">
      <alignment horizontal="right" vertical="center"/>
      <protection locked="0"/>
    </xf>
    <xf numFmtId="0" fontId="46" fillId="3" borderId="50" xfId="0" applyFont="1" applyFill="1" applyBorder="1" applyAlignment="1" applyProtection="1">
      <alignment horizontal="center" vertical="center"/>
      <protection locked="0"/>
    </xf>
    <xf numFmtId="49" fontId="0" fillId="0" borderId="45" xfId="0" applyNumberFormat="1" applyBorder="1" applyAlignment="1">
      <alignment horizontal="center" vertical="center"/>
    </xf>
    <xf numFmtId="0" fontId="0" fillId="0" borderId="50" xfId="5" applyFont="1" applyBorder="1" applyAlignment="1" applyProtection="1">
      <alignment horizontal="left" vertical="center"/>
      <protection locked="0"/>
    </xf>
    <xf numFmtId="1" fontId="0" fillId="0" borderId="38" xfId="5" applyNumberFormat="1" applyFont="1" applyBorder="1" applyAlignment="1" applyProtection="1">
      <alignment horizontal="center" vertical="center"/>
      <protection locked="0"/>
    </xf>
    <xf numFmtId="0" fontId="0" fillId="0" borderId="45" xfId="5" applyFont="1" applyBorder="1" applyAlignment="1" applyProtection="1">
      <alignment horizontal="center" vertical="center"/>
      <protection locked="0"/>
    </xf>
    <xf numFmtId="0" fontId="45" fillId="0" borderId="50" xfId="5" applyFont="1" applyBorder="1" applyAlignment="1" applyProtection="1">
      <alignment horizontal="left" vertical="center"/>
      <protection locked="0"/>
    </xf>
    <xf numFmtId="0" fontId="69" fillId="0" borderId="53" xfId="0" applyFont="1" applyBorder="1" applyAlignment="1">
      <alignment horizontal="center" vertical="center"/>
    </xf>
    <xf numFmtId="14" fontId="45" fillId="0" borderId="58" xfId="5" applyNumberFormat="1" applyFont="1" applyBorder="1" applyAlignment="1" applyProtection="1">
      <alignment horizontal="center" vertical="center"/>
      <protection locked="0"/>
    </xf>
    <xf numFmtId="0" fontId="16" fillId="0" borderId="45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4" fillId="43" borderId="50" xfId="5" applyFill="1" applyBorder="1" applyAlignment="1" applyProtection="1">
      <alignment horizontal="left" vertical="center"/>
      <protection locked="0"/>
    </xf>
    <xf numFmtId="0" fontId="4" fillId="0" borderId="45" xfId="0" applyFont="1" applyBorder="1" applyAlignment="1">
      <alignment horizontal="center" vertical="center"/>
    </xf>
    <xf numFmtId="14" fontId="4" fillId="43" borderId="50" xfId="5" applyNumberFormat="1" applyFill="1" applyBorder="1" applyAlignment="1" applyProtection="1">
      <alignment horizontal="center" vertical="center"/>
      <protection locked="0"/>
    </xf>
    <xf numFmtId="1" fontId="4" fillId="43" borderId="45" xfId="5" applyNumberFormat="1" applyFill="1" applyBorder="1" applyAlignment="1" applyProtection="1">
      <alignment horizontal="center" vertical="center"/>
      <protection locked="0"/>
    </xf>
    <xf numFmtId="0" fontId="15" fillId="0" borderId="48" xfId="0" applyFont="1" applyBorder="1" applyAlignment="1">
      <alignment horizontal="center" vertical="center"/>
    </xf>
    <xf numFmtId="169" fontId="6" fillId="35" borderId="51" xfId="0" applyNumberFormat="1" applyFont="1" applyFill="1" applyBorder="1" applyAlignment="1" applyProtection="1">
      <alignment vertical="center"/>
      <protection locked="0"/>
    </xf>
    <xf numFmtId="169" fontId="6" fillId="35" borderId="52" xfId="0" applyNumberFormat="1" applyFont="1" applyFill="1" applyBorder="1" applyAlignment="1" applyProtection="1">
      <alignment vertical="center"/>
      <protection locked="0"/>
    </xf>
    <xf numFmtId="169" fontId="6" fillId="35" borderId="48" xfId="0" applyNumberFormat="1" applyFont="1" applyFill="1" applyBorder="1" applyAlignment="1" applyProtection="1">
      <alignment vertical="center"/>
      <protection locked="0"/>
    </xf>
    <xf numFmtId="3" fontId="4" fillId="0" borderId="59" xfId="0" applyNumberFormat="1" applyFont="1" applyBorder="1" applyAlignment="1">
      <alignment horizontal="right" vertical="center"/>
    </xf>
    <xf numFmtId="3" fontId="16" fillId="0" borderId="60" xfId="0" applyNumberFormat="1" applyFont="1" applyBorder="1" applyAlignment="1">
      <alignment horizontal="right" vertical="center"/>
    </xf>
    <xf numFmtId="3" fontId="4" fillId="0" borderId="61" xfId="0" applyNumberFormat="1" applyFont="1" applyBorder="1" applyAlignment="1">
      <alignment horizontal="right" vertical="center"/>
    </xf>
    <xf numFmtId="49" fontId="0" fillId="0" borderId="50" xfId="0" applyNumberFormat="1" applyBorder="1" applyAlignment="1">
      <alignment horizontal="center" vertical="center"/>
    </xf>
    <xf numFmtId="0" fontId="0" fillId="0" borderId="38" xfId="5" applyFont="1" applyBorder="1" applyAlignment="1" applyProtection="1">
      <alignment horizontal="left" vertical="center"/>
      <protection locked="0"/>
    </xf>
    <xf numFmtId="14" fontId="45" fillId="0" borderId="50" xfId="5" applyNumberFormat="1" applyFont="1" applyBorder="1" applyAlignment="1" applyProtection="1">
      <alignment horizontal="center" vertical="center"/>
      <protection locked="0"/>
    </xf>
    <xf numFmtId="1" fontId="45" fillId="0" borderId="45" xfId="5" applyNumberFormat="1" applyFont="1" applyBorder="1" applyAlignment="1" applyProtection="1">
      <alignment horizontal="center" vertical="center"/>
      <protection locked="0"/>
    </xf>
    <xf numFmtId="1" fontId="16" fillId="0" borderId="57" xfId="1" quotePrefix="1" applyNumberFormat="1" applyFont="1" applyBorder="1" applyAlignment="1" applyProtection="1">
      <alignment horizontal="center" vertical="center"/>
      <protection locked="0"/>
    </xf>
    <xf numFmtId="169" fontId="14" fillId="29" borderId="49" xfId="0" applyNumberFormat="1" applyFont="1" applyFill="1" applyBorder="1" applyAlignment="1" applyProtection="1">
      <alignment vertical="center"/>
      <protection locked="0"/>
    </xf>
    <xf numFmtId="169" fontId="14" fillId="29" borderId="44" xfId="0" applyNumberFormat="1" applyFont="1" applyFill="1" applyBorder="1" applyAlignment="1" applyProtection="1">
      <alignment vertical="center"/>
      <protection locked="0"/>
    </xf>
    <xf numFmtId="169" fontId="14" fillId="29" borderId="37" xfId="0" applyNumberFormat="1" applyFont="1" applyFill="1" applyBorder="1" applyAlignment="1" applyProtection="1">
      <alignment vertical="center"/>
      <protection locked="0"/>
    </xf>
    <xf numFmtId="167" fontId="14" fillId="29" borderId="44" xfId="0" applyNumberFormat="1" applyFont="1" applyFill="1" applyBorder="1" applyAlignment="1">
      <alignment vertical="center"/>
    </xf>
    <xf numFmtId="165" fontId="10" fillId="9" borderId="0" xfId="0" applyNumberFormat="1" applyFont="1" applyFill="1" applyAlignment="1">
      <alignment horizontal="center" vertical="center"/>
    </xf>
    <xf numFmtId="2" fontId="10" fillId="9" borderId="0" xfId="0" applyNumberFormat="1" applyFont="1" applyFill="1" applyAlignment="1">
      <alignment horizontal="center" vertical="center"/>
    </xf>
    <xf numFmtId="167" fontId="10" fillId="9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3" fontId="16" fillId="0" borderId="39" xfId="0" quotePrefix="1" applyNumberFormat="1" applyFont="1" applyBorder="1" applyAlignment="1" applyProtection="1">
      <alignment horizontal="right" vertical="center"/>
      <protection locked="0"/>
    </xf>
    <xf numFmtId="167" fontId="14" fillId="29" borderId="49" xfId="0" applyNumberFormat="1" applyFont="1" applyFill="1" applyBorder="1" applyAlignment="1">
      <alignment vertical="center"/>
    </xf>
    <xf numFmtId="3" fontId="14" fillId="29" borderId="37" xfId="0" applyNumberFormat="1" applyFont="1" applyFill="1" applyBorder="1" applyAlignment="1">
      <alignment horizontal="right" vertical="center"/>
    </xf>
    <xf numFmtId="169" fontId="14" fillId="29" borderId="8" xfId="0" applyNumberFormat="1" applyFont="1" applyFill="1" applyBorder="1" applyAlignment="1" applyProtection="1">
      <alignment vertical="center"/>
      <protection locked="0"/>
    </xf>
    <xf numFmtId="0" fontId="9" fillId="32" borderId="20" xfId="0" applyFont="1" applyFill="1" applyBorder="1" applyAlignment="1" applyProtection="1">
      <alignment horizontal="center"/>
      <protection locked="0"/>
    </xf>
    <xf numFmtId="0" fontId="9" fillId="32" borderId="64" xfId="0" applyFont="1" applyFill="1" applyBorder="1" applyAlignment="1" applyProtection="1">
      <alignment horizontal="center"/>
      <protection locked="0"/>
    </xf>
    <xf numFmtId="3" fontId="20" fillId="25" borderId="7" xfId="0" applyNumberFormat="1" applyFont="1" applyFill="1" applyBorder="1" applyAlignment="1">
      <alignment horizontal="center"/>
    </xf>
    <xf numFmtId="4" fontId="20" fillId="25" borderId="7" xfId="0" applyNumberFormat="1" applyFont="1" applyFill="1" applyBorder="1" applyAlignment="1">
      <alignment horizontal="center"/>
    </xf>
    <xf numFmtId="0" fontId="9" fillId="32" borderId="0" xfId="0" applyFont="1" applyFill="1" applyAlignment="1" applyProtection="1">
      <alignment horizontal="center"/>
      <protection locked="0"/>
    </xf>
    <xf numFmtId="0" fontId="9" fillId="2" borderId="20" xfId="0" applyFont="1" applyFill="1" applyBorder="1" applyAlignment="1" applyProtection="1">
      <alignment horizontal="center"/>
      <protection locked="0"/>
    </xf>
    <xf numFmtId="1" fontId="20" fillId="37" borderId="6" xfId="0" applyNumberFormat="1" applyFont="1" applyFill="1" applyBorder="1" applyAlignment="1" applyProtection="1">
      <alignment horizontal="center"/>
      <protection locked="0"/>
    </xf>
    <xf numFmtId="0" fontId="9" fillId="21" borderId="32" xfId="0" applyFont="1" applyFill="1" applyBorder="1" applyAlignment="1">
      <alignment horizontal="center"/>
    </xf>
    <xf numFmtId="0" fontId="20" fillId="37" borderId="28" xfId="0" applyFont="1" applyFill="1" applyBorder="1" applyAlignment="1" applyProtection="1">
      <alignment horizontal="left" indent="1"/>
      <protection locked="0"/>
    </xf>
    <xf numFmtId="0" fontId="25" fillId="2" borderId="57" xfId="0" applyFont="1" applyFill="1" applyBorder="1" applyAlignment="1" applyProtection="1">
      <alignment horizontal="left" indent="1"/>
      <protection locked="0"/>
    </xf>
    <xf numFmtId="0" fontId="38" fillId="0" borderId="0" xfId="3" applyAlignment="1" applyProtection="1">
      <alignment horizontal="left"/>
    </xf>
    <xf numFmtId="0" fontId="38" fillId="0" borderId="58" xfId="3" applyBorder="1" applyAlignment="1" applyProtection="1">
      <alignment horizontal="left" vertical="center"/>
      <protection locked="0"/>
    </xf>
    <xf numFmtId="0" fontId="38" fillId="0" borderId="58" xfId="3" applyBorder="1" applyAlignment="1" applyProtection="1">
      <alignment horizontal="left" vertical="center"/>
    </xf>
    <xf numFmtId="0" fontId="38" fillId="0" borderId="65" xfId="3" applyBorder="1" applyAlignment="1" applyProtection="1">
      <alignment horizontal="left" vertical="center"/>
      <protection locked="0"/>
    </xf>
    <xf numFmtId="0" fontId="38" fillId="43" borderId="58" xfId="3" applyFill="1" applyBorder="1" applyAlignment="1" applyProtection="1">
      <alignment horizontal="left" vertical="center"/>
      <protection locked="0"/>
    </xf>
    <xf numFmtId="0" fontId="38" fillId="0" borderId="38" xfId="3" applyBorder="1" applyAlignment="1" applyProtection="1">
      <alignment horizontal="left" vertical="center"/>
      <protection locked="0"/>
    </xf>
    <xf numFmtId="4" fontId="14" fillId="29" borderId="49" xfId="0" applyNumberFormat="1" applyFont="1" applyFill="1" applyBorder="1" applyAlignment="1" applyProtection="1">
      <alignment horizontal="center" vertical="center"/>
      <protection locked="0"/>
    </xf>
    <xf numFmtId="169" fontId="80" fillId="51" borderId="55" xfId="0" applyNumberFormat="1" applyFont="1" applyFill="1" applyBorder="1" applyAlignment="1" applyProtection="1">
      <alignment horizontal="right" vertical="center"/>
      <protection locked="0"/>
    </xf>
    <xf numFmtId="169" fontId="80" fillId="51" borderId="82" xfId="0" applyNumberFormat="1" applyFont="1" applyFill="1" applyBorder="1" applyAlignment="1" applyProtection="1">
      <alignment horizontal="right" vertical="center"/>
      <protection locked="0"/>
    </xf>
    <xf numFmtId="169" fontId="80" fillId="51" borderId="83" xfId="0" applyNumberFormat="1" applyFont="1" applyFill="1" applyBorder="1" applyAlignment="1" applyProtection="1">
      <alignment horizontal="right" vertical="center"/>
      <protection locked="0"/>
    </xf>
    <xf numFmtId="1" fontId="7" fillId="44" borderId="0" xfId="0" applyNumberFormat="1" applyFont="1" applyFill="1" applyAlignment="1">
      <alignment horizontal="center"/>
    </xf>
    <xf numFmtId="0" fontId="46" fillId="3" borderId="84" xfId="0" applyFont="1" applyFill="1" applyBorder="1" applyAlignment="1" applyProtection="1">
      <alignment horizontal="center" vertical="center"/>
      <protection locked="0"/>
    </xf>
    <xf numFmtId="49" fontId="0" fillId="0" borderId="46" xfId="0" applyNumberFormat="1" applyBorder="1" applyAlignment="1">
      <alignment horizontal="center" vertical="center"/>
    </xf>
    <xf numFmtId="0" fontId="0" fillId="0" borderId="84" xfId="5" applyFont="1" applyBorder="1" applyAlignment="1" applyProtection="1">
      <alignment horizontal="left" vertical="center"/>
      <protection locked="0"/>
    </xf>
    <xf numFmtId="0" fontId="69" fillId="0" borderId="39" xfId="0" applyFont="1" applyBorder="1" applyAlignment="1">
      <alignment horizontal="center" vertical="center"/>
    </xf>
    <xf numFmtId="0" fontId="69" fillId="0" borderId="85" xfId="0" applyFont="1" applyBorder="1" applyAlignment="1">
      <alignment horizontal="center" vertical="center"/>
    </xf>
    <xf numFmtId="169" fontId="6" fillId="35" borderId="84" xfId="0" applyNumberFormat="1" applyFont="1" applyFill="1" applyBorder="1" applyAlignment="1" applyProtection="1">
      <alignment horizontal="right" vertical="center"/>
      <protection locked="0"/>
    </xf>
    <xf numFmtId="169" fontId="6" fillId="35" borderId="39" xfId="0" applyNumberFormat="1" applyFont="1" applyFill="1" applyBorder="1" applyAlignment="1" applyProtection="1">
      <alignment horizontal="right" vertical="center"/>
      <protection locked="0"/>
    </xf>
    <xf numFmtId="169" fontId="6" fillId="35" borderId="46" xfId="0" applyNumberFormat="1" applyFont="1" applyFill="1" applyBorder="1" applyAlignment="1" applyProtection="1">
      <alignment horizontal="right" vertical="center"/>
      <protection locked="0"/>
    </xf>
    <xf numFmtId="14" fontId="45" fillId="0" borderId="86" xfId="5" applyNumberFormat="1" applyFont="1" applyBorder="1" applyAlignment="1" applyProtection="1">
      <alignment horizontal="center" vertical="center"/>
      <protection locked="0"/>
    </xf>
    <xf numFmtId="1" fontId="4" fillId="0" borderId="46" xfId="5" applyNumberFormat="1" applyBorder="1" applyAlignment="1" applyProtection="1">
      <alignment horizontal="center" vertical="center"/>
      <protection locked="0"/>
    </xf>
    <xf numFmtId="0" fontId="69" fillId="0" borderId="84" xfId="0" applyFont="1" applyBorder="1" applyAlignment="1">
      <alignment horizontal="center" vertical="center"/>
    </xf>
    <xf numFmtId="0" fontId="69" fillId="0" borderId="46" xfId="0" applyFont="1" applyBorder="1" applyAlignment="1">
      <alignment horizontal="center" vertical="center"/>
    </xf>
    <xf numFmtId="0" fontId="69" fillId="0" borderId="87" xfId="0" applyFont="1" applyBorder="1" applyAlignment="1">
      <alignment horizontal="center" vertical="center"/>
    </xf>
    <xf numFmtId="3" fontId="4" fillId="0" borderId="84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2" fontId="16" fillId="0" borderId="39" xfId="0" applyNumberFormat="1" applyFont="1" applyBorder="1" applyAlignment="1">
      <alignment horizontal="center" vertical="center"/>
    </xf>
    <xf numFmtId="1" fontId="16" fillId="0" borderId="39" xfId="0" applyNumberFormat="1" applyFont="1" applyBorder="1" applyAlignment="1">
      <alignment horizontal="center" vertical="center"/>
    </xf>
    <xf numFmtId="0" fontId="46" fillId="3" borderId="88" xfId="0" applyFont="1" applyFill="1" applyBorder="1" applyAlignment="1" applyProtection="1">
      <alignment horizontal="center" vertical="center"/>
      <protection locked="0"/>
    </xf>
    <xf numFmtId="49" fontId="16" fillId="0" borderId="35" xfId="0" applyNumberFormat="1" applyFont="1" applyBorder="1" applyAlignment="1">
      <alignment horizontal="center" vertical="center"/>
    </xf>
    <xf numFmtId="0" fontId="69" fillId="0" borderId="89" xfId="0" applyFont="1" applyBorder="1" applyAlignment="1">
      <alignment horizontal="left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169" fontId="6" fillId="35" borderId="82" xfId="0" applyNumberFormat="1" applyFont="1" applyFill="1" applyBorder="1" applyAlignment="1" applyProtection="1">
      <alignment horizontal="right" vertical="center"/>
      <protection locked="0"/>
    </xf>
    <xf numFmtId="169" fontId="6" fillId="35" borderId="33" xfId="0" applyNumberFormat="1" applyFont="1" applyFill="1" applyBorder="1" applyAlignment="1" applyProtection="1">
      <alignment horizontal="right" vertical="center"/>
      <protection locked="0"/>
    </xf>
    <xf numFmtId="169" fontId="6" fillId="35" borderId="92" xfId="0" applyNumberFormat="1" applyFont="1" applyFill="1" applyBorder="1" applyAlignment="1" applyProtection="1">
      <alignment horizontal="right" vertical="center"/>
      <protection locked="0"/>
    </xf>
    <xf numFmtId="1" fontId="0" fillId="0" borderId="92" xfId="5" applyNumberFormat="1" applyFont="1" applyBorder="1" applyAlignment="1" applyProtection="1">
      <alignment horizontal="center" vertical="center"/>
      <protection locked="0"/>
    </xf>
    <xf numFmtId="0" fontId="69" fillId="0" borderId="33" xfId="0" applyFont="1" applyBorder="1" applyAlignment="1">
      <alignment horizontal="center" vertical="center"/>
    </xf>
    <xf numFmtId="0" fontId="69" fillId="0" borderId="47" xfId="0" applyFont="1" applyBorder="1" applyAlignment="1">
      <alignment horizontal="center" vertical="center"/>
    </xf>
    <xf numFmtId="0" fontId="76" fillId="0" borderId="8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2" fontId="16" fillId="0" borderId="33" xfId="0" applyNumberFormat="1" applyFont="1" applyBorder="1" applyAlignment="1">
      <alignment horizontal="center" vertical="center"/>
    </xf>
    <xf numFmtId="1" fontId="16" fillId="0" borderId="33" xfId="0" applyNumberFormat="1" applyFont="1" applyBorder="1" applyAlignment="1">
      <alignment horizontal="center" vertical="center"/>
    </xf>
    <xf numFmtId="3" fontId="15" fillId="9" borderId="0" xfId="0" applyNumberFormat="1" applyFont="1" applyFill="1"/>
    <xf numFmtId="3" fontId="15" fillId="55" borderId="0" xfId="0" applyNumberFormat="1" applyFont="1" applyFill="1"/>
    <xf numFmtId="165" fontId="10" fillId="55" borderId="0" xfId="0" applyNumberFormat="1" applyFont="1" applyFill="1" applyAlignment="1">
      <alignment horizontal="center"/>
    </xf>
    <xf numFmtId="2" fontId="10" fillId="55" borderId="0" xfId="0" applyNumberFormat="1" applyFont="1" applyFill="1" applyAlignment="1">
      <alignment horizontal="center"/>
    </xf>
    <xf numFmtId="164" fontId="47" fillId="56" borderId="0" xfId="0" applyNumberFormat="1" applyFont="1" applyFill="1" applyAlignment="1" applyProtection="1">
      <alignment horizontal="center" vertical="center"/>
      <protection locked="0"/>
    </xf>
    <xf numFmtId="1" fontId="16" fillId="0" borderId="85" xfId="0" applyNumberFormat="1" applyFont="1" applyBorder="1" applyAlignment="1">
      <alignment horizontal="center" vertical="center"/>
    </xf>
    <xf numFmtId="2" fontId="14" fillId="29" borderId="56" xfId="0" applyNumberFormat="1" applyFont="1" applyFill="1" applyBorder="1" applyAlignment="1" applyProtection="1">
      <alignment horizontal="center" vertical="center"/>
      <protection locked="0"/>
    </xf>
    <xf numFmtId="1" fontId="16" fillId="0" borderId="92" xfId="0" applyNumberFormat="1" applyFont="1" applyBorder="1" applyAlignment="1">
      <alignment horizontal="center" vertical="center"/>
    </xf>
    <xf numFmtId="3" fontId="14" fillId="29" borderId="75" xfId="0" applyNumberFormat="1" applyFont="1" applyFill="1" applyBorder="1" applyAlignment="1" applyProtection="1">
      <alignment horizontal="center" vertical="center"/>
      <protection locked="0"/>
    </xf>
    <xf numFmtId="165" fontId="10" fillId="55" borderId="0" xfId="0" applyNumberFormat="1" applyFont="1" applyFill="1" applyAlignment="1">
      <alignment horizontal="center" vertical="center"/>
    </xf>
    <xf numFmtId="165" fontId="10" fillId="56" borderId="0" xfId="0" applyNumberFormat="1" applyFont="1" applyFill="1" applyAlignment="1">
      <alignment horizontal="centerContinuous"/>
    </xf>
    <xf numFmtId="1" fontId="14" fillId="29" borderId="56" xfId="0" applyNumberFormat="1" applyFont="1" applyFill="1" applyBorder="1" applyAlignment="1">
      <alignment horizontal="center" vertical="center"/>
    </xf>
    <xf numFmtId="3" fontId="15" fillId="55" borderId="0" xfId="0" applyNumberFormat="1" applyFont="1" applyFill="1" applyAlignment="1">
      <alignment vertical="center"/>
    </xf>
    <xf numFmtId="165" fontId="10" fillId="56" borderId="0" xfId="0" quotePrefix="1" applyNumberFormat="1" applyFont="1" applyFill="1" applyAlignment="1">
      <alignment horizontal="centerContinuous"/>
    </xf>
    <xf numFmtId="4" fontId="5" fillId="22" borderId="93" xfId="0" applyNumberFormat="1" applyFont="1" applyFill="1" applyBorder="1" applyAlignment="1">
      <alignment horizontal="center"/>
    </xf>
    <xf numFmtId="3" fontId="15" fillId="9" borderId="0" xfId="0" applyNumberFormat="1" applyFont="1" applyFill="1" applyAlignment="1">
      <alignment vertical="center"/>
    </xf>
    <xf numFmtId="4" fontId="5" fillId="22" borderId="63" xfId="0" applyNumberFormat="1" applyFont="1" applyFill="1" applyBorder="1" applyAlignment="1">
      <alignment horizontal="center"/>
    </xf>
    <xf numFmtId="167" fontId="15" fillId="44" borderId="0" xfId="0" quotePrefix="1" applyNumberFormat="1" applyFont="1" applyFill="1" applyAlignment="1">
      <alignment horizontal="center"/>
    </xf>
    <xf numFmtId="2" fontId="14" fillId="45" borderId="0" xfId="0" quotePrefix="1" applyNumberFormat="1" applyFont="1" applyFill="1" applyAlignment="1">
      <alignment horizontal="center"/>
    </xf>
    <xf numFmtId="4" fontId="14" fillId="25" borderId="93" xfId="0" applyNumberFormat="1" applyFont="1" applyFill="1" applyBorder="1" applyAlignment="1">
      <alignment horizontal="center"/>
    </xf>
    <xf numFmtId="1" fontId="16" fillId="0" borderId="53" xfId="0" applyNumberFormat="1" applyFont="1" applyBorder="1" applyAlignment="1">
      <alignment horizontal="center" vertical="center"/>
    </xf>
    <xf numFmtId="165" fontId="10" fillId="10" borderId="66" xfId="0" quotePrefix="1" applyNumberFormat="1" applyFont="1" applyFill="1" applyBorder="1" applyAlignment="1">
      <alignment horizontal="centerContinuous"/>
    </xf>
    <xf numFmtId="4" fontId="14" fillId="25" borderId="63" xfId="0" applyNumberFormat="1" applyFont="1" applyFill="1" applyBorder="1" applyAlignment="1">
      <alignment horizontal="center"/>
    </xf>
    <xf numFmtId="3" fontId="15" fillId="9" borderId="66" xfId="0" applyNumberFormat="1" applyFont="1" applyFill="1" applyBorder="1" applyAlignment="1">
      <alignment vertical="center"/>
    </xf>
    <xf numFmtId="4" fontId="14" fillId="43" borderId="0" xfId="0" applyNumberFormat="1" applyFont="1" applyFill="1" applyAlignment="1">
      <alignment horizontal="center"/>
    </xf>
    <xf numFmtId="4" fontId="5" fillId="43" borderId="0" xfId="0" applyNumberFormat="1" applyFont="1" applyFill="1" applyAlignment="1">
      <alignment horizontal="center"/>
    </xf>
    <xf numFmtId="4" fontId="5" fillId="22" borderId="94" xfId="0" applyNumberFormat="1" applyFont="1" applyFill="1" applyBorder="1" applyAlignment="1">
      <alignment horizontal="center"/>
    </xf>
    <xf numFmtId="4" fontId="5" fillId="22" borderId="95" xfId="0" applyNumberFormat="1" applyFont="1" applyFill="1" applyBorder="1" applyAlignment="1">
      <alignment horizontal="center"/>
    </xf>
    <xf numFmtId="4" fontId="5" fillId="22" borderId="96" xfId="0" applyNumberFormat="1" applyFont="1" applyFill="1" applyBorder="1" applyAlignment="1">
      <alignment horizontal="center"/>
    </xf>
    <xf numFmtId="4" fontId="14" fillId="25" borderId="97" xfId="0" applyNumberFormat="1" applyFont="1" applyFill="1" applyBorder="1" applyAlignment="1">
      <alignment horizontal="center"/>
    </xf>
    <xf numFmtId="4" fontId="5" fillId="22" borderId="98" xfId="0" applyNumberFormat="1" applyFont="1" applyFill="1" applyBorder="1" applyAlignment="1">
      <alignment horizontal="center"/>
    </xf>
    <xf numFmtId="4" fontId="5" fillId="22" borderId="71" xfId="0" applyNumberFormat="1" applyFont="1" applyFill="1" applyBorder="1" applyAlignment="1">
      <alignment horizontal="center"/>
    </xf>
    <xf numFmtId="4" fontId="74" fillId="47" borderId="99" xfId="0" applyNumberFormat="1" applyFont="1" applyFill="1" applyBorder="1" applyAlignment="1">
      <alignment horizontal="center"/>
    </xf>
    <xf numFmtId="3" fontId="15" fillId="9" borderId="27" xfId="0" quotePrefix="1" applyNumberFormat="1" applyFont="1" applyFill="1" applyBorder="1"/>
    <xf numFmtId="3" fontId="15" fillId="9" borderId="12" xfId="0" applyNumberFormat="1" applyFont="1" applyFill="1" applyBorder="1"/>
    <xf numFmtId="164" fontId="47" fillId="31" borderId="0" xfId="0" applyNumberFormat="1" applyFont="1" applyFill="1" applyAlignment="1" applyProtection="1">
      <alignment horizontal="center" vertical="center"/>
      <protection locked="0"/>
    </xf>
    <xf numFmtId="1" fontId="16" fillId="0" borderId="74" xfId="0" applyNumberFormat="1" applyFont="1" applyBorder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1" fontId="14" fillId="29" borderId="0" xfId="0" applyNumberFormat="1" applyFont="1" applyFill="1" applyAlignment="1">
      <alignment horizontal="center" vertical="center"/>
    </xf>
    <xf numFmtId="1" fontId="16" fillId="0" borderId="40" xfId="0" applyNumberFormat="1" applyFont="1" applyBorder="1" applyAlignment="1">
      <alignment horizontal="center" vertical="center"/>
    </xf>
    <xf numFmtId="1" fontId="16" fillId="0" borderId="100" xfId="0" applyNumberFormat="1" applyFont="1" applyBorder="1" applyAlignment="1">
      <alignment horizontal="center" vertical="center"/>
    </xf>
    <xf numFmtId="2" fontId="14" fillId="29" borderId="0" xfId="0" applyNumberFormat="1" applyFont="1" applyFill="1" applyAlignment="1" applyProtection="1">
      <alignment horizontal="center" vertical="center"/>
      <protection locked="0"/>
    </xf>
    <xf numFmtId="1" fontId="16" fillId="0" borderId="36" xfId="0" applyNumberFormat="1" applyFont="1" applyBorder="1" applyAlignment="1">
      <alignment horizontal="center" vertical="center"/>
    </xf>
    <xf numFmtId="3" fontId="14" fillId="29" borderId="0" xfId="0" applyNumberFormat="1" applyFont="1" applyFill="1" applyAlignment="1" applyProtection="1">
      <alignment horizontal="center" vertical="center"/>
      <protection locked="0"/>
    </xf>
    <xf numFmtId="1" fontId="14" fillId="29" borderId="0" xfId="0" applyNumberFormat="1" applyFont="1" applyFill="1" applyAlignment="1">
      <alignment horizontal="right" vertical="center"/>
    </xf>
    <xf numFmtId="37" fontId="9" fillId="57" borderId="6" xfId="0" applyNumberFormat="1" applyFont="1" applyFill="1" applyBorder="1" applyAlignment="1" applyProtection="1">
      <alignment horizontal="center"/>
      <protection locked="0"/>
    </xf>
    <xf numFmtId="0" fontId="9" fillId="57" borderId="7" xfId="0" applyFont="1" applyFill="1" applyBorder="1" applyAlignment="1" applyProtection="1">
      <alignment horizontal="center"/>
      <protection locked="0"/>
    </xf>
    <xf numFmtId="0" fontId="9" fillId="57" borderId="6" xfId="0" applyFont="1" applyFill="1" applyBorder="1" applyAlignment="1" applyProtection="1">
      <alignment horizontal="center"/>
      <protection locked="0"/>
    </xf>
    <xf numFmtId="0" fontId="9" fillId="58" borderId="7" xfId="0" applyFont="1" applyFill="1" applyBorder="1" applyAlignment="1">
      <alignment horizontal="center"/>
    </xf>
    <xf numFmtId="0" fontId="9" fillId="58" borderId="4" xfId="0" applyFont="1" applyFill="1" applyBorder="1" applyAlignment="1">
      <alignment horizontal="center"/>
    </xf>
    <xf numFmtId="0" fontId="9" fillId="59" borderId="3" xfId="0" applyFont="1" applyFill="1" applyBorder="1" applyProtection="1">
      <protection locked="0"/>
    </xf>
    <xf numFmtId="0" fontId="9" fillId="59" borderId="6" xfId="0" applyFont="1" applyFill="1" applyBorder="1" applyAlignment="1" applyProtection="1">
      <alignment horizontal="center"/>
      <protection locked="0"/>
    </xf>
    <xf numFmtId="0" fontId="9" fillId="57" borderId="2" xfId="0" applyFont="1" applyFill="1" applyBorder="1" applyAlignment="1" applyProtection="1">
      <alignment horizontal="center"/>
      <protection locked="0"/>
    </xf>
    <xf numFmtId="0" fontId="9" fillId="57" borderId="5" xfId="0" applyFont="1" applyFill="1" applyBorder="1" applyAlignment="1" applyProtection="1">
      <alignment horizontal="center"/>
      <protection locked="0"/>
    </xf>
    <xf numFmtId="0" fontId="9" fillId="32" borderId="1" xfId="0" applyFont="1" applyFill="1" applyBorder="1" applyAlignment="1" applyProtection="1">
      <alignment horizontal="center"/>
      <protection locked="0"/>
    </xf>
    <xf numFmtId="0" fontId="51" fillId="24" borderId="6" xfId="0" applyFont="1" applyFill="1" applyBorder="1" applyAlignment="1" applyProtection="1">
      <alignment horizontal="center"/>
      <protection locked="0"/>
    </xf>
    <xf numFmtId="1" fontId="0" fillId="0" borderId="53" xfId="0" applyNumberFormat="1" applyBorder="1" applyAlignment="1">
      <alignment horizontal="center" vertical="center"/>
    </xf>
    <xf numFmtId="4" fontId="14" fillId="25" borderId="71" xfId="0" applyNumberFormat="1" applyFont="1" applyFill="1" applyBorder="1" applyAlignment="1">
      <alignment horizontal="center"/>
    </xf>
    <xf numFmtId="169" fontId="0" fillId="0" borderId="50" xfId="0" applyNumberFormat="1" applyBorder="1" applyAlignment="1">
      <alignment horizontal="center" vertical="center"/>
    </xf>
    <xf numFmtId="4" fontId="14" fillId="25" borderId="101" xfId="0" applyNumberFormat="1" applyFont="1" applyFill="1" applyBorder="1" applyAlignment="1">
      <alignment horizontal="center"/>
    </xf>
    <xf numFmtId="4" fontId="14" fillId="25" borderId="8" xfId="0" applyNumberFormat="1" applyFont="1" applyFill="1" applyBorder="1" applyAlignment="1">
      <alignment horizontal="center"/>
    </xf>
    <xf numFmtId="4" fontId="14" fillId="25" borderId="102" xfId="0" applyNumberFormat="1" applyFont="1" applyFill="1" applyBorder="1" applyAlignment="1">
      <alignment horizontal="center"/>
    </xf>
    <xf numFmtId="169" fontId="16" fillId="0" borderId="50" xfId="0" applyNumberFormat="1" applyFont="1" applyBorder="1" applyAlignment="1">
      <alignment horizontal="center" vertical="center"/>
    </xf>
    <xf numFmtId="169" fontId="16" fillId="0" borderId="38" xfId="0" applyNumberFormat="1" applyFont="1" applyBorder="1" applyAlignment="1">
      <alignment horizontal="center" vertical="center"/>
    </xf>
    <xf numFmtId="0" fontId="63" fillId="0" borderId="0" xfId="0" applyFont="1"/>
    <xf numFmtId="169" fontId="16" fillId="0" borderId="74" xfId="0" applyNumberFormat="1" applyFont="1" applyBorder="1" applyAlignment="1">
      <alignment horizontal="center" vertical="center"/>
    </xf>
    <xf numFmtId="169" fontId="16" fillId="0" borderId="0" xfId="0" applyNumberFormat="1" applyFont="1" applyAlignment="1">
      <alignment horizontal="center" vertical="center"/>
    </xf>
    <xf numFmtId="169" fontId="16" fillId="0" borderId="40" xfId="0" applyNumberFormat="1" applyFont="1" applyBorder="1" applyAlignment="1">
      <alignment horizontal="center" vertical="center"/>
    </xf>
    <xf numFmtId="169" fontId="16" fillId="0" borderId="100" xfId="0" applyNumberFormat="1" applyFont="1" applyBorder="1" applyAlignment="1">
      <alignment horizontal="center" vertical="center"/>
    </xf>
    <xf numFmtId="1" fontId="14" fillId="29" borderId="0" xfId="0" applyNumberFormat="1" applyFont="1" applyFill="1" applyAlignment="1" applyProtection="1">
      <alignment horizontal="center" vertical="center"/>
      <protection locked="0"/>
    </xf>
    <xf numFmtId="0" fontId="33" fillId="23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" fontId="16" fillId="0" borderId="50" xfId="0" applyNumberFormat="1" applyFont="1" applyBorder="1" applyAlignment="1">
      <alignment horizontal="center" vertical="center"/>
    </xf>
    <xf numFmtId="169" fontId="16" fillId="0" borderId="38" xfId="0" applyNumberFormat="1" applyFont="1" applyBorder="1" applyAlignment="1">
      <alignment horizontal="center"/>
    </xf>
    <xf numFmtId="4" fontId="14" fillId="25" borderId="103" xfId="0" applyNumberFormat="1" applyFont="1" applyFill="1" applyBorder="1" applyAlignment="1">
      <alignment horizontal="center"/>
    </xf>
    <xf numFmtId="1" fontId="16" fillId="0" borderId="51" xfId="0" applyNumberFormat="1" applyFont="1" applyBorder="1" applyAlignment="1">
      <alignment horizontal="center" vertical="center"/>
    </xf>
    <xf numFmtId="169" fontId="16" fillId="0" borderId="52" xfId="0" applyNumberFormat="1" applyFont="1" applyBorder="1" applyAlignment="1">
      <alignment horizontal="center" vertical="center"/>
    </xf>
    <xf numFmtId="1" fontId="16" fillId="0" borderId="52" xfId="0" applyNumberFormat="1" applyFont="1" applyBorder="1" applyAlignment="1">
      <alignment horizontal="center" vertical="center"/>
    </xf>
    <xf numFmtId="1" fontId="16" fillId="0" borderId="48" xfId="0" applyNumberFormat="1" applyFont="1" applyBorder="1" applyAlignment="1">
      <alignment horizontal="center" vertical="center"/>
    </xf>
    <xf numFmtId="1" fontId="0" fillId="0" borderId="104" xfId="0" applyNumberFormat="1" applyBorder="1" applyAlignment="1">
      <alignment horizontal="center" vertical="center"/>
    </xf>
    <xf numFmtId="1" fontId="0" fillId="0" borderId="51" xfId="0" applyNumberFormat="1" applyBorder="1" applyAlignment="1">
      <alignment horizontal="center" vertical="center"/>
    </xf>
    <xf numFmtId="1" fontId="0" fillId="0" borderId="52" xfId="0" applyNumberFormat="1" applyBorder="1" applyAlignment="1">
      <alignment horizontal="center" vertical="center"/>
    </xf>
    <xf numFmtId="0" fontId="46" fillId="3" borderId="21" xfId="0" applyFont="1" applyFill="1" applyBorder="1" applyAlignment="1" applyProtection="1">
      <alignment horizontal="center"/>
      <protection locked="0"/>
    </xf>
    <xf numFmtId="0" fontId="46" fillId="3" borderId="93" xfId="0" applyFont="1" applyFill="1" applyBorder="1" applyAlignment="1" applyProtection="1">
      <alignment horizontal="center"/>
      <protection locked="0"/>
    </xf>
    <xf numFmtId="2" fontId="12" fillId="26" borderId="20" xfId="0" applyNumberFormat="1" applyFont="1" applyFill="1" applyBorder="1" applyAlignment="1">
      <alignment horizontal="center"/>
    </xf>
    <xf numFmtId="4" fontId="20" fillId="26" borderId="105" xfId="0" applyNumberFormat="1" applyFont="1" applyFill="1" applyBorder="1" applyAlignment="1">
      <alignment horizontal="center"/>
    </xf>
    <xf numFmtId="2" fontId="12" fillId="26" borderId="106" xfId="0" applyNumberFormat="1" applyFont="1" applyFill="1" applyBorder="1" applyAlignment="1">
      <alignment horizontal="center"/>
    </xf>
    <xf numFmtId="4" fontId="25" fillId="25" borderId="98" xfId="0" applyNumberFormat="1" applyFont="1" applyFill="1" applyBorder="1" applyAlignment="1">
      <alignment horizontal="center"/>
    </xf>
    <xf numFmtId="0" fontId="0" fillId="43" borderId="0" xfId="0" applyFill="1" applyAlignment="1">
      <alignment horizontal="center"/>
    </xf>
    <xf numFmtId="0" fontId="22" fillId="3" borderId="34" xfId="0" applyFont="1" applyFill="1" applyBorder="1" applyAlignment="1" applyProtection="1">
      <alignment horizontal="centerContinuous"/>
      <protection locked="0"/>
    </xf>
    <xf numFmtId="0" fontId="3" fillId="0" borderId="0" xfId="0" applyFont="1"/>
    <xf numFmtId="0" fontId="22" fillId="3" borderId="35" xfId="0" applyFont="1" applyFill="1" applyBorder="1" applyAlignment="1" applyProtection="1">
      <alignment horizontal="centerContinuous"/>
      <protection locked="0"/>
    </xf>
    <xf numFmtId="2" fontId="36" fillId="43" borderId="33" xfId="0" applyNumberFormat="1" applyFont="1" applyFill="1" applyBorder="1" applyAlignment="1">
      <alignment horizontal="center"/>
    </xf>
    <xf numFmtId="0" fontId="70" fillId="43" borderId="33" xfId="0" applyFont="1" applyFill="1" applyBorder="1" applyAlignment="1">
      <alignment horizontal="center"/>
    </xf>
    <xf numFmtId="0" fontId="22" fillId="2" borderId="107" xfId="0" applyFont="1" applyFill="1" applyBorder="1" applyAlignment="1" applyProtection="1">
      <alignment horizontal="center"/>
      <protection locked="0"/>
    </xf>
    <xf numFmtId="0" fontId="87" fillId="21" borderId="108" xfId="0" applyFont="1" applyFill="1" applyBorder="1" applyAlignment="1">
      <alignment horizontal="center"/>
    </xf>
    <xf numFmtId="0" fontId="30" fillId="17" borderId="109" xfId="0" applyFont="1" applyFill="1" applyBorder="1" applyAlignment="1">
      <alignment horizontal="center"/>
    </xf>
    <xf numFmtId="0" fontId="22" fillId="2" borderId="49" xfId="0" applyFont="1" applyFill="1" applyBorder="1" applyAlignment="1" applyProtection="1">
      <alignment horizontal="center"/>
      <protection locked="0"/>
    </xf>
    <xf numFmtId="0" fontId="87" fillId="24" borderId="110" xfId="0" applyFont="1" applyFill="1" applyBorder="1" applyAlignment="1" applyProtection="1">
      <alignment horizontal="center"/>
      <protection locked="0"/>
    </xf>
    <xf numFmtId="0" fontId="30" fillId="14" borderId="111" xfId="0" applyFont="1" applyFill="1" applyBorder="1" applyAlignment="1" applyProtection="1">
      <alignment horizontal="center"/>
      <protection locked="0"/>
    </xf>
    <xf numFmtId="0" fontId="46" fillId="3" borderId="42" xfId="0" applyFont="1" applyFill="1" applyBorder="1" applyAlignment="1" applyProtection="1">
      <alignment horizontal="center"/>
      <protection locked="0"/>
    </xf>
    <xf numFmtId="4" fontId="25" fillId="25" borderId="95" xfId="0" applyNumberFormat="1" applyFont="1" applyFill="1" applyBorder="1" applyAlignment="1">
      <alignment horizontal="center"/>
    </xf>
    <xf numFmtId="0" fontId="46" fillId="3" borderId="49" xfId="0" applyFont="1" applyFill="1" applyBorder="1" applyAlignment="1" applyProtection="1">
      <alignment horizontal="center"/>
      <protection locked="0"/>
    </xf>
    <xf numFmtId="0" fontId="36" fillId="43" borderId="33" xfId="0" applyFont="1" applyFill="1" applyBorder="1" applyAlignment="1">
      <alignment horizontal="center"/>
    </xf>
    <xf numFmtId="0" fontId="90" fillId="23" borderId="82" xfId="0" applyFont="1" applyFill="1" applyBorder="1" applyAlignment="1" applyProtection="1">
      <alignment horizontal="center" vertical="center"/>
      <protection locked="0"/>
    </xf>
    <xf numFmtId="14" fontId="90" fillId="23" borderId="33" xfId="0" applyNumberFormat="1" applyFont="1" applyFill="1" applyBorder="1" applyAlignment="1" applyProtection="1">
      <alignment horizontal="center"/>
      <protection locked="0"/>
    </xf>
    <xf numFmtId="2" fontId="60" fillId="23" borderId="82" xfId="0" applyNumberFormat="1" applyFont="1" applyFill="1" applyBorder="1" applyAlignment="1" applyProtection="1">
      <alignment horizontal="center"/>
      <protection locked="0"/>
    </xf>
    <xf numFmtId="0" fontId="60" fillId="23" borderId="33" xfId="0" applyFont="1" applyFill="1" applyBorder="1" applyAlignment="1">
      <alignment horizontal="center"/>
    </xf>
    <xf numFmtId="0" fontId="91" fillId="23" borderId="0" xfId="0" applyFont="1" applyFill="1" applyAlignment="1" applyProtection="1">
      <alignment horizontal="center"/>
      <protection locked="0"/>
    </xf>
    <xf numFmtId="2" fontId="60" fillId="23" borderId="0" xfId="0" applyNumberFormat="1" applyFont="1" applyFill="1" applyAlignment="1" applyProtection="1">
      <alignment horizontal="center"/>
      <protection locked="0"/>
    </xf>
    <xf numFmtId="0" fontId="60" fillId="23" borderId="0" xfId="0" applyFont="1" applyFill="1" applyAlignment="1">
      <alignment horizontal="center"/>
    </xf>
    <xf numFmtId="0" fontId="92" fillId="0" borderId="0" xfId="0" applyFont="1" applyAlignment="1" applyProtection="1">
      <alignment horizontal="left"/>
      <protection locked="0"/>
    </xf>
    <xf numFmtId="0" fontId="95" fillId="14" borderId="112" xfId="0" applyFont="1" applyFill="1" applyBorder="1" applyAlignment="1" applyProtection="1">
      <alignment horizontal="center" vertical="center"/>
      <protection locked="0"/>
    </xf>
    <xf numFmtId="0" fontId="95" fillId="14" borderId="112" xfId="0" applyFont="1" applyFill="1" applyBorder="1" applyAlignment="1">
      <alignment horizontal="center" vertical="center"/>
    </xf>
    <xf numFmtId="0" fontId="95" fillId="14" borderId="69" xfId="0" applyFont="1" applyFill="1" applyBorder="1" applyAlignment="1">
      <alignment horizontal="center" vertical="center"/>
    </xf>
    <xf numFmtId="0" fontId="95" fillId="14" borderId="34" xfId="0" applyFont="1" applyFill="1" applyBorder="1" applyAlignment="1">
      <alignment horizontal="center" vertical="center"/>
    </xf>
    <xf numFmtId="0" fontId="96" fillId="3" borderId="22" xfId="0" applyFont="1" applyFill="1" applyBorder="1" applyAlignment="1" applyProtection="1">
      <alignment horizontal="center" vertical="center"/>
      <protection locked="0"/>
    </xf>
    <xf numFmtId="4" fontId="14" fillId="25" borderId="43" xfId="0" applyNumberFormat="1" applyFont="1" applyFill="1" applyBorder="1" applyAlignment="1">
      <alignment horizontal="center"/>
    </xf>
    <xf numFmtId="4" fontId="5" fillId="22" borderId="113" xfId="0" applyNumberFormat="1" applyFont="1" applyFill="1" applyBorder="1" applyAlignment="1">
      <alignment horizontal="center"/>
    </xf>
    <xf numFmtId="0" fontId="2" fillId="0" borderId="0" xfId="243"/>
    <xf numFmtId="0" fontId="2" fillId="43" borderId="0" xfId="243" applyFill="1"/>
    <xf numFmtId="14" fontId="69" fillId="41" borderId="130" xfId="0" applyNumberFormat="1" applyFont="1" applyFill="1" applyBorder="1" applyAlignment="1">
      <alignment horizontal="center"/>
    </xf>
    <xf numFmtId="2" fontId="16" fillId="96" borderId="38" xfId="0" applyNumberFormat="1" applyFont="1" applyFill="1" applyBorder="1" applyAlignment="1">
      <alignment horizontal="center" vertical="center"/>
    </xf>
    <xf numFmtId="1" fontId="16" fillId="96" borderId="38" xfId="0" applyNumberFormat="1" applyFont="1" applyFill="1" applyBorder="1" applyAlignment="1">
      <alignment horizontal="center" vertical="center"/>
    </xf>
    <xf numFmtId="0" fontId="0" fillId="50" borderId="0" xfId="0" applyFill="1"/>
    <xf numFmtId="0" fontId="16" fillId="6" borderId="139" xfId="0" applyFont="1" applyFill="1" applyBorder="1" applyAlignment="1">
      <alignment horizontal="center"/>
    </xf>
    <xf numFmtId="0" fontId="96" fillId="101" borderId="20" xfId="0" quotePrefix="1" applyFont="1" applyFill="1" applyBorder="1" applyAlignment="1" applyProtection="1">
      <alignment horizontal="center" vertical="center"/>
      <protection locked="0"/>
    </xf>
    <xf numFmtId="3" fontId="4" fillId="96" borderId="58" xfId="0" applyNumberFormat="1" applyFont="1" applyFill="1" applyBorder="1" applyAlignment="1">
      <alignment horizontal="center" vertical="center"/>
    </xf>
    <xf numFmtId="1" fontId="16" fillId="96" borderId="53" xfId="0" applyNumberFormat="1" applyFont="1" applyFill="1" applyBorder="1" applyAlignment="1">
      <alignment horizontal="center" vertical="center"/>
    </xf>
    <xf numFmtId="2" fontId="16" fillId="96" borderId="51" xfId="0" applyNumberFormat="1" applyFont="1" applyFill="1" applyBorder="1" applyAlignment="1">
      <alignment horizontal="center" vertical="center"/>
    </xf>
    <xf numFmtId="169" fontId="16" fillId="96" borderId="52" xfId="0" applyNumberFormat="1" applyFont="1" applyFill="1" applyBorder="1" applyAlignment="1">
      <alignment horizontal="center" vertical="center"/>
    </xf>
    <xf numFmtId="1" fontId="16" fillId="96" borderId="52" xfId="0" applyNumberFormat="1" applyFont="1" applyFill="1" applyBorder="1" applyAlignment="1">
      <alignment horizontal="center" vertical="center"/>
    </xf>
    <xf numFmtId="1" fontId="16" fillId="96" borderId="48" xfId="0" applyNumberFormat="1" applyFont="1" applyFill="1" applyBorder="1" applyAlignment="1">
      <alignment horizontal="center" vertical="center"/>
    </xf>
    <xf numFmtId="4" fontId="14" fillId="25" borderId="0" xfId="0" applyNumberFormat="1" applyFont="1" applyFill="1" applyAlignment="1">
      <alignment horizontal="center"/>
    </xf>
    <xf numFmtId="4" fontId="5" fillId="22" borderId="0" xfId="0" applyNumberFormat="1" applyFont="1" applyFill="1" applyAlignment="1">
      <alignment horizontal="center"/>
    </xf>
    <xf numFmtId="167" fontId="15" fillId="11" borderId="0" xfId="0" quotePrefix="1" applyNumberFormat="1" applyFont="1" applyFill="1" applyAlignment="1">
      <alignment horizontal="center"/>
    </xf>
    <xf numFmtId="1" fontId="7" fillId="11" borderId="0" xfId="0" applyNumberFormat="1" applyFont="1" applyFill="1" applyAlignment="1">
      <alignment horizontal="center"/>
    </xf>
    <xf numFmtId="2" fontId="14" fillId="16" borderId="0" xfId="0" quotePrefix="1" applyNumberFormat="1" applyFont="1" applyFill="1" applyAlignment="1">
      <alignment horizontal="center"/>
    </xf>
    <xf numFmtId="0" fontId="56" fillId="0" borderId="0" xfId="0" applyFont="1"/>
    <xf numFmtId="0" fontId="56" fillId="0" borderId="0" xfId="0" applyFont="1" applyAlignment="1">
      <alignment readingOrder="1"/>
    </xf>
    <xf numFmtId="0" fontId="115" fillId="94" borderId="136" xfId="0" applyFont="1" applyFill="1" applyBorder="1" applyAlignment="1">
      <alignment horizontal="left" vertical="center"/>
    </xf>
    <xf numFmtId="1" fontId="115" fillId="94" borderId="137" xfId="5" applyNumberFormat="1" applyFont="1" applyFill="1" applyBorder="1" applyAlignment="1" applyProtection="1">
      <alignment horizontal="center"/>
      <protection locked="0"/>
    </xf>
    <xf numFmtId="0" fontId="115" fillId="94" borderId="100" xfId="5" applyFont="1" applyFill="1" applyBorder="1" applyAlignment="1" applyProtection="1">
      <alignment horizontal="center" vertical="center"/>
      <protection locked="0"/>
    </xf>
    <xf numFmtId="1" fontId="115" fillId="99" borderId="0" xfId="3" applyNumberFormat="1" applyFont="1" applyFill="1" applyBorder="1" applyAlignment="1" applyProtection="1">
      <alignment vertical="center"/>
      <protection locked="0"/>
    </xf>
    <xf numFmtId="14" fontId="115" fillId="94" borderId="125" xfId="0" applyNumberFormat="1" applyFont="1" applyFill="1" applyBorder="1" applyAlignment="1">
      <alignment horizontal="center" vertical="center"/>
    </xf>
    <xf numFmtId="0" fontId="115" fillId="94" borderId="125" xfId="0" applyFont="1" applyFill="1" applyBorder="1" applyAlignment="1">
      <alignment horizontal="center" vertical="center"/>
    </xf>
    <xf numFmtId="0" fontId="115" fillId="94" borderId="125" xfId="0" applyFont="1" applyFill="1" applyBorder="1" applyAlignment="1">
      <alignment vertical="center"/>
    </xf>
    <xf numFmtId="0" fontId="115" fillId="94" borderId="128" xfId="0" applyFont="1" applyFill="1" applyBorder="1" applyAlignment="1">
      <alignment horizontal="center" vertical="center"/>
    </xf>
    <xf numFmtId="0" fontId="115" fillId="94" borderId="124" xfId="0" applyFont="1" applyFill="1" applyBorder="1" applyAlignment="1">
      <alignment horizontal="center" vertical="center"/>
    </xf>
    <xf numFmtId="3" fontId="115" fillId="94" borderId="50" xfId="0" applyNumberFormat="1" applyFont="1" applyFill="1" applyBorder="1" applyAlignment="1">
      <alignment horizontal="center" vertical="center"/>
    </xf>
    <xf numFmtId="0" fontId="115" fillId="94" borderId="0" xfId="243" applyFont="1" applyFill="1" applyAlignment="1">
      <alignment horizontal="center" vertical="center"/>
    </xf>
    <xf numFmtId="2" fontId="115" fillId="94" borderId="38" xfId="0" applyNumberFormat="1" applyFont="1" applyFill="1" applyBorder="1" applyAlignment="1">
      <alignment horizontal="center" vertical="center"/>
    </xf>
    <xf numFmtId="1" fontId="115" fillId="94" borderId="38" xfId="0" applyNumberFormat="1" applyFont="1" applyFill="1" applyBorder="1" applyAlignment="1">
      <alignment horizontal="center" vertical="center"/>
    </xf>
    <xf numFmtId="1" fontId="115" fillId="94" borderId="53" xfId="0" applyNumberFormat="1" applyFont="1" applyFill="1" applyBorder="1" applyAlignment="1">
      <alignment horizontal="center" vertical="center"/>
    </xf>
    <xf numFmtId="2" fontId="115" fillId="94" borderId="138" xfId="0" applyNumberFormat="1" applyFont="1" applyFill="1" applyBorder="1" applyAlignment="1">
      <alignment horizontal="center" vertical="center"/>
    </xf>
    <xf numFmtId="0" fontId="115" fillId="94" borderId="33" xfId="0" applyFont="1" applyFill="1" applyBorder="1" applyAlignment="1">
      <alignment horizontal="center" vertical="center"/>
    </xf>
    <xf numFmtId="1" fontId="115" fillId="94" borderId="126" xfId="0" applyNumberFormat="1" applyFont="1" applyFill="1" applyBorder="1" applyAlignment="1">
      <alignment horizontal="center" vertical="center"/>
    </xf>
    <xf numFmtId="1" fontId="117" fillId="29" borderId="0" xfId="0" applyNumberFormat="1" applyFont="1" applyFill="1" applyAlignment="1">
      <alignment horizontal="center" vertical="center"/>
    </xf>
    <xf numFmtId="0" fontId="117" fillId="29" borderId="29" xfId="0" applyFont="1" applyFill="1" applyBorder="1" applyAlignment="1">
      <alignment horizontal="center" vertical="center"/>
    </xf>
    <xf numFmtId="167" fontId="117" fillId="29" borderId="49" xfId="0" applyNumberFormat="1" applyFont="1" applyFill="1" applyBorder="1" applyAlignment="1">
      <alignment horizontal="center" vertical="center"/>
    </xf>
    <xf numFmtId="3" fontId="117" fillId="29" borderId="56" xfId="0" applyNumberFormat="1" applyFont="1" applyFill="1" applyBorder="1" applyAlignment="1" applyProtection="1">
      <alignment horizontal="center" vertical="center"/>
      <protection locked="0"/>
    </xf>
    <xf numFmtId="3" fontId="117" fillId="29" borderId="37" xfId="0" applyNumberFormat="1" applyFont="1" applyFill="1" applyBorder="1" applyAlignment="1" applyProtection="1">
      <alignment horizontal="center" vertical="center"/>
      <protection locked="0"/>
    </xf>
    <xf numFmtId="174" fontId="117" fillId="29" borderId="37" xfId="0" applyNumberFormat="1" applyFont="1" applyFill="1" applyBorder="1" applyAlignment="1" applyProtection="1">
      <alignment horizontal="center" vertical="center"/>
      <protection locked="0"/>
    </xf>
    <xf numFmtId="4" fontId="117" fillId="29" borderId="37" xfId="0" applyNumberFormat="1" applyFont="1" applyFill="1" applyBorder="1" applyAlignment="1" applyProtection="1">
      <alignment horizontal="center" vertical="center"/>
      <protection locked="0"/>
    </xf>
    <xf numFmtId="4" fontId="117" fillId="29" borderId="49" xfId="0" applyNumberFormat="1" applyFont="1" applyFill="1" applyBorder="1" applyAlignment="1" applyProtection="1">
      <alignment horizontal="center" vertical="center"/>
      <protection locked="0"/>
    </xf>
    <xf numFmtId="3" fontId="117" fillId="95" borderId="75" xfId="0" applyNumberFormat="1" applyFont="1" applyFill="1" applyBorder="1" applyAlignment="1" applyProtection="1">
      <alignment horizontal="center" vertical="center"/>
      <protection locked="0"/>
    </xf>
    <xf numFmtId="169" fontId="117" fillId="29" borderId="75" xfId="0" applyNumberFormat="1" applyFont="1" applyFill="1" applyBorder="1" applyAlignment="1" applyProtection="1">
      <alignment vertical="center"/>
      <protection locked="0"/>
    </xf>
    <xf numFmtId="169" fontId="117" fillId="29" borderId="0" xfId="0" applyNumberFormat="1" applyFont="1" applyFill="1" applyAlignment="1" applyProtection="1">
      <alignment vertical="center"/>
      <protection locked="0"/>
    </xf>
    <xf numFmtId="3" fontId="117" fillId="29" borderId="49" xfId="0" applyNumberFormat="1" applyFont="1" applyFill="1" applyBorder="1" applyAlignment="1" applyProtection="1">
      <alignment horizontal="center" vertical="center"/>
      <protection locked="0"/>
    </xf>
    <xf numFmtId="3" fontId="117" fillId="29" borderId="44" xfId="0" applyNumberFormat="1" applyFont="1" applyFill="1" applyBorder="1" applyAlignment="1" applyProtection="1">
      <alignment horizontal="center" vertical="center"/>
      <protection locked="0"/>
    </xf>
    <xf numFmtId="3" fontId="117" fillId="29" borderId="37" xfId="0" applyNumberFormat="1" applyFont="1" applyFill="1" applyBorder="1" applyAlignment="1">
      <alignment horizontal="right" vertical="center"/>
    </xf>
    <xf numFmtId="3" fontId="117" fillId="29" borderId="35" xfId="0" applyNumberFormat="1" applyFont="1" applyFill="1" applyBorder="1" applyAlignment="1" applyProtection="1">
      <alignment horizontal="center" vertical="center"/>
      <protection locked="0"/>
    </xf>
    <xf numFmtId="169" fontId="117" fillId="29" borderId="44" xfId="0" applyNumberFormat="1" applyFont="1" applyFill="1" applyBorder="1" applyAlignment="1" applyProtection="1">
      <alignment horizontal="center" vertical="center"/>
      <protection locked="0"/>
    </xf>
    <xf numFmtId="3" fontId="117" fillId="29" borderId="44" xfId="1" applyNumberFormat="1" applyFont="1" applyFill="1" applyBorder="1" applyAlignment="1" applyProtection="1">
      <alignment horizontal="center" vertical="center"/>
      <protection locked="0"/>
    </xf>
    <xf numFmtId="2" fontId="117" fillId="95" borderId="44" xfId="0" applyNumberFormat="1" applyFont="1" applyFill="1" applyBorder="1" applyAlignment="1" applyProtection="1">
      <alignment horizontal="center" vertical="center"/>
      <protection locked="0"/>
    </xf>
    <xf numFmtId="1" fontId="117" fillId="95" borderId="37" xfId="0" applyNumberFormat="1" applyFont="1" applyFill="1" applyBorder="1" applyAlignment="1">
      <alignment horizontal="center" vertical="center"/>
    </xf>
    <xf numFmtId="169" fontId="117" fillId="29" borderId="0" xfId="0" applyNumberFormat="1" applyFont="1" applyFill="1" applyAlignment="1" applyProtection="1">
      <alignment horizontal="center" vertical="center"/>
      <protection locked="0"/>
    </xf>
    <xf numFmtId="1" fontId="117" fillId="29" borderId="0" xfId="0" applyNumberFormat="1" applyFont="1" applyFill="1" applyAlignment="1" applyProtection="1">
      <alignment horizontal="center" vertical="center"/>
      <protection locked="0"/>
    </xf>
    <xf numFmtId="167" fontId="117" fillId="29" borderId="44" xfId="0" applyNumberFormat="1" applyFont="1" applyFill="1" applyBorder="1" applyAlignment="1">
      <alignment vertical="center"/>
    </xf>
    <xf numFmtId="3" fontId="117" fillId="95" borderId="44" xfId="0" applyNumberFormat="1" applyFont="1" applyFill="1" applyBorder="1" applyAlignment="1" applyProtection="1">
      <alignment horizontal="center" vertical="center"/>
      <protection locked="0"/>
    </xf>
    <xf numFmtId="174" fontId="117" fillId="95" borderId="44" xfId="0" applyNumberFormat="1" applyFont="1" applyFill="1" applyBorder="1" applyAlignment="1" applyProtection="1">
      <alignment horizontal="center" vertical="center"/>
      <protection locked="0"/>
    </xf>
    <xf numFmtId="1" fontId="117" fillId="95" borderId="56" xfId="0" applyNumberFormat="1" applyFont="1" applyFill="1" applyBorder="1" applyAlignment="1">
      <alignment horizontal="center" vertical="center"/>
    </xf>
    <xf numFmtId="165" fontId="118" fillId="10" borderId="66" xfId="0" quotePrefix="1" applyNumberFormat="1" applyFont="1" applyFill="1" applyBorder="1" applyAlignment="1">
      <alignment horizontal="centerContinuous"/>
    </xf>
    <xf numFmtId="4" fontId="25" fillId="25" borderId="101" xfId="0" applyNumberFormat="1" applyFont="1" applyFill="1" applyBorder="1" applyAlignment="1">
      <alignment horizontal="center"/>
    </xf>
    <xf numFmtId="3" fontId="3" fillId="0" borderId="58" xfId="0" applyNumberFormat="1" applyFont="1" applyBorder="1" applyAlignment="1">
      <alignment horizontal="center" vertical="center"/>
    </xf>
    <xf numFmtId="1" fontId="117" fillId="29" borderId="37" xfId="0" applyNumberFormat="1" applyFont="1" applyFill="1" applyBorder="1" applyAlignment="1" applyProtection="1">
      <alignment horizontal="center" vertical="center"/>
      <protection locked="0"/>
    </xf>
    <xf numFmtId="1" fontId="117" fillId="29" borderId="35" xfId="0" applyNumberFormat="1" applyFont="1" applyFill="1" applyBorder="1" applyAlignment="1" applyProtection="1">
      <alignment horizontal="center" vertical="center"/>
      <protection locked="0"/>
    </xf>
    <xf numFmtId="4" fontId="117" fillId="95" borderId="44" xfId="0" applyNumberFormat="1" applyFont="1" applyFill="1" applyBorder="1" applyAlignment="1" applyProtection="1">
      <alignment horizontal="center" vertical="center"/>
      <protection locked="0"/>
    </xf>
    <xf numFmtId="1" fontId="115" fillId="94" borderId="123" xfId="0" applyNumberFormat="1" applyFont="1" applyFill="1" applyBorder="1" applyAlignment="1">
      <alignment horizontal="center" vertical="center"/>
    </xf>
    <xf numFmtId="0" fontId="96" fillId="3" borderId="140" xfId="0" quotePrefix="1" applyFont="1" applyFill="1" applyBorder="1" applyAlignment="1" applyProtection="1">
      <alignment horizontal="center" vertical="center"/>
      <protection locked="0"/>
    </xf>
    <xf numFmtId="0" fontId="96" fillId="3" borderId="140" xfId="0" applyFont="1" applyFill="1" applyBorder="1" applyAlignment="1" applyProtection="1">
      <alignment horizontal="center" vertical="center"/>
      <protection locked="0"/>
    </xf>
    <xf numFmtId="0" fontId="96" fillId="101" borderId="140" xfId="0" quotePrefix="1" applyFont="1" applyFill="1" applyBorder="1" applyAlignment="1" applyProtection="1">
      <alignment horizontal="center" vertical="center"/>
      <protection locked="0"/>
    </xf>
    <xf numFmtId="0" fontId="96" fillId="101" borderId="137" xfId="0" quotePrefix="1" applyFont="1" applyFill="1" applyBorder="1" applyAlignment="1" applyProtection="1">
      <alignment horizontal="center" vertical="center"/>
      <protection locked="0"/>
    </xf>
    <xf numFmtId="0" fontId="60" fillId="0" borderId="140" xfId="0" applyFont="1" applyBorder="1" applyAlignment="1">
      <alignment horizontal="left"/>
    </xf>
    <xf numFmtId="0" fontId="60" fillId="0" borderId="137" xfId="0" applyFont="1" applyBorder="1" applyAlignment="1">
      <alignment horizontal="center"/>
    </xf>
    <xf numFmtId="4" fontId="25" fillId="25" borderId="146" xfId="0" applyNumberFormat="1" applyFont="1" applyFill="1" applyBorder="1" applyAlignment="1">
      <alignment horizontal="center"/>
    </xf>
    <xf numFmtId="4" fontId="5" fillId="22" borderId="147" xfId="0" applyNumberFormat="1" applyFont="1" applyFill="1" applyBorder="1" applyAlignment="1">
      <alignment horizontal="center"/>
    </xf>
    <xf numFmtId="167" fontId="15" fillId="11" borderId="148" xfId="0" quotePrefix="1" applyNumberFormat="1" applyFont="1" applyFill="1" applyBorder="1" applyAlignment="1">
      <alignment horizontal="center"/>
    </xf>
    <xf numFmtId="1" fontId="7" fillId="11" borderId="149" xfId="0" applyNumberFormat="1" applyFont="1" applyFill="1" applyBorder="1" applyAlignment="1">
      <alignment horizontal="center"/>
    </xf>
    <xf numFmtId="0" fontId="4" fillId="6" borderId="149" xfId="0" applyFont="1" applyFill="1" applyBorder="1" applyAlignment="1">
      <alignment horizontal="center"/>
    </xf>
    <xf numFmtId="168" fontId="4" fillId="6" borderId="149" xfId="0" applyNumberFormat="1" applyFont="1" applyFill="1" applyBorder="1" applyAlignment="1">
      <alignment horizontal="center"/>
    </xf>
    <xf numFmtId="171" fontId="4" fillId="6" borderId="149" xfId="0" applyNumberFormat="1" applyFont="1" applyFill="1" applyBorder="1" applyAlignment="1">
      <alignment horizontal="center"/>
    </xf>
    <xf numFmtId="0" fontId="116" fillId="98" borderId="144" xfId="0" applyFont="1" applyFill="1" applyBorder="1" applyAlignment="1" applyProtection="1">
      <alignment horizontal="center" vertical="center"/>
      <protection locked="0"/>
    </xf>
    <xf numFmtId="0" fontId="117" fillId="29" borderId="137" xfId="0" applyFont="1" applyFill="1" applyBorder="1" applyAlignment="1">
      <alignment horizontal="left" vertical="center"/>
    </xf>
    <xf numFmtId="0" fontId="117" fillId="29" borderId="137" xfId="0" applyFont="1" applyFill="1" applyBorder="1" applyAlignment="1">
      <alignment horizontal="center" vertical="center"/>
    </xf>
    <xf numFmtId="169" fontId="117" fillId="29" borderId="137" xfId="0" applyNumberFormat="1" applyFont="1" applyFill="1" applyBorder="1" applyAlignment="1" applyProtection="1">
      <alignment horizontal="center" vertical="center"/>
      <protection locked="0"/>
    </xf>
    <xf numFmtId="167" fontId="16" fillId="6" borderId="143" xfId="0" quotePrefix="1" applyNumberFormat="1" applyFont="1" applyFill="1" applyBorder="1" applyAlignment="1">
      <alignment horizontal="center"/>
    </xf>
    <xf numFmtId="167" fontId="117" fillId="29" borderId="126" xfId="0" applyNumberFormat="1" applyFont="1" applyFill="1" applyBorder="1" applyAlignment="1">
      <alignment horizontal="center" vertical="center"/>
    </xf>
    <xf numFmtId="3" fontId="117" fillId="29" borderId="126" xfId="0" applyNumberFormat="1" applyFont="1" applyFill="1" applyBorder="1" applyAlignment="1" applyProtection="1">
      <alignment horizontal="center" vertical="center"/>
      <protection locked="0"/>
    </xf>
    <xf numFmtId="3" fontId="117" fillId="29" borderId="126" xfId="0" applyNumberFormat="1" applyFont="1" applyFill="1" applyBorder="1" applyAlignment="1">
      <alignment horizontal="center" vertical="center"/>
    </xf>
    <xf numFmtId="169" fontId="117" fillId="29" borderId="126" xfId="0" applyNumberFormat="1" applyFont="1" applyFill="1" applyBorder="1" applyAlignment="1" applyProtection="1">
      <alignment horizontal="center" vertical="center"/>
      <protection locked="0"/>
    </xf>
    <xf numFmtId="2" fontId="117" fillId="29" borderId="126" xfId="0" applyNumberFormat="1" applyFont="1" applyFill="1" applyBorder="1" applyAlignment="1" applyProtection="1">
      <alignment horizontal="center" vertical="center"/>
      <protection locked="0"/>
    </xf>
    <xf numFmtId="1" fontId="117" fillId="95" borderId="126" xfId="0" applyNumberFormat="1" applyFont="1" applyFill="1" applyBorder="1" applyAlignment="1">
      <alignment horizontal="center" vertical="center"/>
    </xf>
    <xf numFmtId="2" fontId="117" fillId="95" borderId="126" xfId="0" applyNumberFormat="1" applyFont="1" applyFill="1" applyBorder="1" applyAlignment="1" applyProtection="1">
      <alignment horizontal="center" vertical="center"/>
      <protection locked="0"/>
    </xf>
    <xf numFmtId="1" fontId="117" fillId="29" borderId="126" xfId="0" applyNumberFormat="1" applyFont="1" applyFill="1" applyBorder="1" applyAlignment="1">
      <alignment horizontal="center" vertical="center"/>
    </xf>
    <xf numFmtId="3" fontId="16" fillId="0" borderId="126" xfId="0" quotePrefix="1" applyNumberFormat="1" applyFont="1" applyBorder="1" applyAlignment="1" applyProtection="1">
      <alignment horizontal="right"/>
      <protection locked="0"/>
    </xf>
    <xf numFmtId="167" fontId="15" fillId="11" borderId="128" xfId="0" quotePrefix="1" applyNumberFormat="1" applyFont="1" applyFill="1" applyBorder="1" applyAlignment="1">
      <alignment horizontal="center"/>
    </xf>
    <xf numFmtId="1" fontId="7" fillId="11" borderId="126" xfId="0" applyNumberFormat="1" applyFont="1" applyFill="1" applyBorder="1" applyAlignment="1">
      <alignment horizontal="center"/>
    </xf>
    <xf numFmtId="1" fontId="115" fillId="94" borderId="140" xfId="5" applyNumberFormat="1" applyFont="1" applyFill="1" applyBorder="1" applyAlignment="1" applyProtection="1">
      <alignment horizontal="center"/>
      <protection locked="0"/>
    </xf>
    <xf numFmtId="0" fontId="117" fillId="29" borderId="137" xfId="0" applyFont="1" applyFill="1" applyBorder="1" applyAlignment="1" applyProtection="1">
      <alignment horizontal="center" vertical="center"/>
      <protection locked="0"/>
    </xf>
    <xf numFmtId="1" fontId="7" fillId="11" borderId="139" xfId="0" applyNumberFormat="1" applyFont="1" applyFill="1" applyBorder="1" applyAlignment="1">
      <alignment horizontal="center"/>
    </xf>
    <xf numFmtId="3" fontId="4" fillId="0" borderId="140" xfId="0" applyNumberFormat="1" applyFont="1" applyBorder="1" applyAlignment="1">
      <alignment horizontal="center"/>
    </xf>
    <xf numFmtId="169" fontId="6" fillId="0" borderId="140" xfId="0" quotePrefix="1" applyNumberFormat="1" applyFont="1" applyBorder="1" applyAlignment="1" applyProtection="1">
      <alignment horizontal="center"/>
      <protection locked="0"/>
    </xf>
    <xf numFmtId="3" fontId="6" fillId="0" borderId="140" xfId="1" applyNumberFormat="1" applyFont="1" applyBorder="1" applyAlignment="1" applyProtection="1">
      <alignment horizontal="right"/>
    </xf>
    <xf numFmtId="4" fontId="14" fillId="25" borderId="126" xfId="0" applyNumberFormat="1" applyFont="1" applyFill="1" applyBorder="1" applyAlignment="1">
      <alignment horizontal="center"/>
    </xf>
    <xf numFmtId="4" fontId="5" fillId="22" borderId="126" xfId="0" applyNumberFormat="1" applyFont="1" applyFill="1" applyBorder="1" applyAlignment="1">
      <alignment horizontal="center"/>
    </xf>
    <xf numFmtId="167" fontId="15" fillId="11" borderId="126" xfId="0" quotePrefix="1" applyNumberFormat="1" applyFont="1" applyFill="1" applyBorder="1" applyAlignment="1">
      <alignment horizontal="center"/>
    </xf>
    <xf numFmtId="2" fontId="14" fillId="16" borderId="126" xfId="0" quotePrefix="1" applyNumberFormat="1" applyFont="1" applyFill="1" applyBorder="1" applyAlignment="1">
      <alignment horizontal="center"/>
    </xf>
    <xf numFmtId="0" fontId="4" fillId="6" borderId="126" xfId="0" applyFont="1" applyFill="1" applyBorder="1" applyAlignment="1">
      <alignment horizontal="center"/>
    </xf>
    <xf numFmtId="168" fontId="4" fillId="6" borderId="126" xfId="0" applyNumberFormat="1" applyFont="1" applyFill="1" applyBorder="1" applyAlignment="1">
      <alignment horizontal="center"/>
    </xf>
    <xf numFmtId="171" fontId="4" fillId="6" borderId="126" xfId="0" applyNumberFormat="1" applyFont="1" applyFill="1" applyBorder="1" applyAlignment="1">
      <alignment horizontal="center"/>
    </xf>
    <xf numFmtId="167" fontId="15" fillId="11" borderId="140" xfId="0" quotePrefix="1" applyNumberFormat="1" applyFont="1" applyFill="1" applyBorder="1" applyAlignment="1">
      <alignment horizontal="center"/>
    </xf>
    <xf numFmtId="0" fontId="120" fillId="0" borderId="124" xfId="0" applyFont="1" applyBorder="1" applyAlignment="1">
      <alignment horizontal="center" vertical="center"/>
    </xf>
    <xf numFmtId="0" fontId="117" fillId="29" borderId="137" xfId="0" applyFont="1" applyFill="1" applyBorder="1" applyAlignment="1" applyProtection="1">
      <alignment horizontal="right" vertical="center"/>
      <protection locked="0"/>
    </xf>
    <xf numFmtId="0" fontId="9" fillId="36" borderId="137" xfId="0" applyFont="1" applyFill="1" applyBorder="1" applyAlignment="1" applyProtection="1">
      <alignment horizontal="centerContinuous"/>
      <protection locked="0"/>
    </xf>
    <xf numFmtId="1" fontId="3" fillId="0" borderId="54" xfId="0" applyNumberFormat="1" applyFont="1" applyBorder="1" applyAlignment="1">
      <alignment horizontal="center" vertical="center"/>
    </xf>
    <xf numFmtId="3" fontId="3" fillId="0" borderId="45" xfId="0" applyNumberFormat="1" applyFont="1" applyBorder="1" applyAlignment="1">
      <alignment horizontal="center" vertical="center"/>
    </xf>
    <xf numFmtId="3" fontId="3" fillId="0" borderId="54" xfId="0" applyNumberFormat="1" applyFont="1" applyBorder="1" applyAlignment="1">
      <alignment horizontal="center" vertical="center"/>
    </xf>
    <xf numFmtId="3" fontId="3" fillId="0" borderId="128" xfId="0" applyNumberFormat="1" applyFont="1" applyBorder="1" applyAlignment="1">
      <alignment horizontal="center" vertical="center"/>
    </xf>
    <xf numFmtId="1" fontId="3" fillId="0" borderId="55" xfId="0" applyNumberFormat="1" applyFont="1" applyBorder="1" applyAlignment="1">
      <alignment horizontal="center" vertical="center"/>
    </xf>
    <xf numFmtId="3" fontId="3" fillId="0" borderId="55" xfId="0" applyNumberFormat="1" applyFont="1" applyBorder="1" applyAlignment="1">
      <alignment horizontal="center" vertical="center"/>
    </xf>
    <xf numFmtId="2" fontId="3" fillId="0" borderId="128" xfId="0" applyNumberFormat="1" applyFont="1" applyBorder="1" applyAlignment="1">
      <alignment horizontal="center" vertical="center"/>
    </xf>
    <xf numFmtId="4" fontId="3" fillId="0" borderId="128" xfId="0" applyNumberFormat="1" applyFont="1" applyBorder="1" applyAlignment="1">
      <alignment horizontal="center" vertical="center"/>
    </xf>
    <xf numFmtId="0" fontId="50" fillId="22" borderId="140" xfId="0" applyFont="1" applyFill="1" applyBorder="1" applyAlignment="1" applyProtection="1">
      <alignment horizontal="center"/>
      <protection locked="0"/>
    </xf>
    <xf numFmtId="0" fontId="50" fillId="22" borderId="137" xfId="0" applyFont="1" applyFill="1" applyBorder="1" applyAlignment="1" applyProtection="1">
      <alignment horizontal="center"/>
      <protection locked="0"/>
    </xf>
    <xf numFmtId="2" fontId="70" fillId="0" borderId="140" xfId="0" applyNumberFormat="1" applyFont="1" applyBorder="1" applyAlignment="1">
      <alignment horizontal="center"/>
    </xf>
    <xf numFmtId="0" fontId="25" fillId="0" borderId="140" xfId="0" applyFont="1" applyBorder="1" applyAlignment="1" applyProtection="1">
      <alignment horizontal="center"/>
      <protection locked="0"/>
    </xf>
    <xf numFmtId="0" fontId="20" fillId="0" borderId="140" xfId="0" applyFont="1" applyBorder="1" applyAlignment="1" applyProtection="1">
      <alignment horizontal="center"/>
      <protection locked="0"/>
    </xf>
    <xf numFmtId="0" fontId="20" fillId="0" borderId="137" xfId="0" applyFont="1" applyBorder="1" applyAlignment="1" applyProtection="1">
      <alignment horizontal="left" indent="1"/>
      <protection locked="0"/>
    </xf>
    <xf numFmtId="0" fontId="0" fillId="30" borderId="137" xfId="0" applyFill="1" applyBorder="1"/>
    <xf numFmtId="0" fontId="0" fillId="30" borderId="139" xfId="0" applyFill="1" applyBorder="1"/>
    <xf numFmtId="3" fontId="20" fillId="0" borderId="139" xfId="0" applyNumberFormat="1" applyFont="1" applyBorder="1" applyAlignment="1" applyProtection="1">
      <alignment horizontal="center"/>
      <protection locked="0"/>
    </xf>
    <xf numFmtId="0" fontId="20" fillId="30" borderId="137" xfId="0" applyFont="1" applyFill="1" applyBorder="1" applyAlignment="1" applyProtection="1">
      <alignment horizontal="left" indent="1"/>
      <protection locked="0"/>
    </xf>
    <xf numFmtId="2" fontId="20" fillId="0" borderId="139" xfId="0" applyNumberFormat="1" applyFont="1" applyBorder="1" applyAlignment="1" applyProtection="1">
      <alignment horizontal="center"/>
      <protection locked="0"/>
    </xf>
    <xf numFmtId="0" fontId="20" fillId="0" borderId="139" xfId="0" applyFont="1" applyBorder="1" applyAlignment="1" applyProtection="1">
      <alignment horizontal="left" indent="1"/>
      <protection locked="0"/>
    </xf>
    <xf numFmtId="0" fontId="10" fillId="31" borderId="137" xfId="0" applyFont="1" applyFill="1" applyBorder="1" applyAlignment="1">
      <alignment horizontal="centerContinuous"/>
    </xf>
    <xf numFmtId="0" fontId="31" fillId="31" borderId="137" xfId="0" applyFont="1" applyFill="1" applyBorder="1" applyAlignment="1">
      <alignment horizontal="centerContinuous"/>
    </xf>
    <xf numFmtId="164" fontId="10" fillId="31" borderId="137" xfId="0" applyNumberFormat="1" applyFont="1" applyFill="1" applyBorder="1" applyAlignment="1">
      <alignment horizontal="centerContinuous"/>
    </xf>
    <xf numFmtId="166" fontId="10" fillId="31" borderId="137" xfId="0" applyNumberFormat="1" applyFont="1" applyFill="1" applyBorder="1" applyAlignment="1">
      <alignment horizontal="centerContinuous"/>
    </xf>
    <xf numFmtId="165" fontId="10" fillId="31" borderId="137" xfId="0" applyNumberFormat="1" applyFont="1" applyFill="1" applyBorder="1" applyAlignment="1">
      <alignment horizontal="centerContinuous"/>
    </xf>
    <xf numFmtId="0" fontId="13" fillId="0" borderId="140" xfId="0" applyFont="1" applyBorder="1" applyAlignment="1">
      <alignment horizontal="left"/>
    </xf>
    <xf numFmtId="0" fontId="4" fillId="0" borderId="140" xfId="0" applyFont="1" applyBorder="1" applyAlignment="1">
      <alignment horizontal="center"/>
    </xf>
    <xf numFmtId="2" fontId="14" fillId="13" borderId="140" xfId="0" quotePrefix="1" applyNumberFormat="1" applyFont="1" applyFill="1" applyBorder="1" applyAlignment="1" applyProtection="1">
      <alignment horizontal="right"/>
      <protection locked="0"/>
    </xf>
    <xf numFmtId="2" fontId="4" fillId="0" borderId="139" xfId="0" applyNumberFormat="1" applyFont="1" applyBorder="1" applyAlignment="1">
      <alignment horizontal="center"/>
    </xf>
    <xf numFmtId="37" fontId="4" fillId="0" borderId="139" xfId="0" applyNumberFormat="1" applyFont="1" applyBorder="1" applyAlignment="1">
      <alignment horizontal="right"/>
    </xf>
    <xf numFmtId="2" fontId="14" fillId="13" borderId="140" xfId="0" applyNumberFormat="1" applyFont="1" applyFill="1" applyBorder="1" applyAlignment="1" applyProtection="1">
      <alignment horizontal="right"/>
      <protection locked="0"/>
    </xf>
    <xf numFmtId="0" fontId="21" fillId="0" borderId="140" xfId="0" applyFont="1" applyBorder="1" applyAlignment="1" applyProtection="1">
      <alignment horizontal="center"/>
      <protection locked="0"/>
    </xf>
    <xf numFmtId="4" fontId="45" fillId="0" borderId="23" xfId="4" applyNumberFormat="1" applyFont="1" applyBorder="1"/>
    <xf numFmtId="2" fontId="12" fillId="26" borderId="140" xfId="0" applyNumberFormat="1" applyFont="1" applyFill="1" applyBorder="1" applyAlignment="1">
      <alignment horizontal="center"/>
    </xf>
    <xf numFmtId="1" fontId="7" fillId="11" borderId="158" xfId="0" applyNumberFormat="1" applyFont="1" applyFill="1" applyBorder="1" applyAlignment="1">
      <alignment horizontal="center"/>
    </xf>
    <xf numFmtId="2" fontId="14" fillId="16" borderId="145" xfId="0" quotePrefix="1" applyNumberFormat="1" applyFont="1" applyFill="1" applyBorder="1" applyAlignment="1">
      <alignment horizontal="center"/>
    </xf>
    <xf numFmtId="173" fontId="56" fillId="42" borderId="155" xfId="5" applyNumberFormat="1" applyFont="1" applyFill="1" applyBorder="1" applyAlignment="1" applyProtection="1">
      <alignment horizontal="center"/>
      <protection locked="0"/>
    </xf>
    <xf numFmtId="0" fontId="4" fillId="6" borderId="158" xfId="0" applyFont="1" applyFill="1" applyBorder="1" applyAlignment="1">
      <alignment horizontal="center"/>
    </xf>
    <xf numFmtId="168" fontId="4" fillId="6" borderId="158" xfId="0" applyNumberFormat="1" applyFont="1" applyFill="1" applyBorder="1" applyAlignment="1">
      <alignment horizontal="center"/>
    </xf>
    <xf numFmtId="171" fontId="4" fillId="6" borderId="158" xfId="0" applyNumberFormat="1" applyFont="1" applyFill="1" applyBorder="1" applyAlignment="1">
      <alignment horizontal="center"/>
    </xf>
    <xf numFmtId="0" fontId="38" fillId="0" borderId="128" xfId="3" applyBorder="1" applyAlignment="1" applyProtection="1">
      <alignment horizontal="left" vertical="center"/>
      <protection locked="0"/>
    </xf>
    <xf numFmtId="0" fontId="69" fillId="0" borderId="128" xfId="0" applyFont="1" applyBorder="1" applyAlignment="1">
      <alignment horizontal="center" vertical="center"/>
    </xf>
    <xf numFmtId="3" fontId="4" fillId="0" borderId="128" xfId="0" applyNumberFormat="1" applyFont="1" applyBorder="1" applyAlignment="1">
      <alignment horizontal="center" vertical="center"/>
    </xf>
    <xf numFmtId="1" fontId="16" fillId="0" borderId="124" xfId="0" applyNumberFormat="1" applyFont="1" applyBorder="1" applyAlignment="1">
      <alignment horizontal="center" vertical="center"/>
    </xf>
    <xf numFmtId="4" fontId="5" fillId="22" borderId="162" xfId="0" applyNumberFormat="1" applyFont="1" applyFill="1" applyBorder="1" applyAlignment="1">
      <alignment horizontal="center"/>
    </xf>
    <xf numFmtId="0" fontId="38" fillId="0" borderId="128" xfId="3" applyBorder="1" applyAlignment="1" applyProtection="1">
      <alignment horizontal="left" vertical="center"/>
    </xf>
    <xf numFmtId="14" fontId="68" fillId="42" borderId="126" xfId="0" applyNumberFormat="1" applyFont="1" applyFill="1" applyBorder="1" applyAlignment="1">
      <alignment horizontal="center"/>
    </xf>
    <xf numFmtId="169" fontId="80" fillId="51" borderId="128" xfId="0" applyNumberFormat="1" applyFont="1" applyFill="1" applyBorder="1" applyAlignment="1" applyProtection="1">
      <alignment horizontal="right" vertical="center"/>
      <protection locked="0"/>
    </xf>
    <xf numFmtId="169" fontId="80" fillId="51" borderId="138" xfId="0" applyNumberFormat="1" applyFont="1" applyFill="1" applyBorder="1" applyAlignment="1" applyProtection="1">
      <alignment horizontal="right" vertical="center"/>
      <protection locked="0"/>
    </xf>
    <xf numFmtId="14" fontId="68" fillId="42" borderId="155" xfId="0" applyNumberFormat="1" applyFont="1" applyFill="1" applyBorder="1" applyAlignment="1">
      <alignment horizontal="center"/>
    </xf>
    <xf numFmtId="2" fontId="14" fillId="16" borderId="157" xfId="0" quotePrefix="1" applyNumberFormat="1" applyFont="1" applyFill="1" applyBorder="1" applyAlignment="1">
      <alignment horizontal="center"/>
    </xf>
    <xf numFmtId="0" fontId="14" fillId="29" borderId="137" xfId="0" applyFont="1" applyFill="1" applyBorder="1" applyAlignment="1" applyProtection="1">
      <alignment horizontal="right"/>
      <protection locked="0"/>
    </xf>
    <xf numFmtId="0" fontId="14" fillId="29" borderId="137" xfId="0" applyFont="1" applyFill="1" applyBorder="1" applyAlignment="1">
      <alignment horizontal="left"/>
    </xf>
    <xf numFmtId="0" fontId="14" fillId="29" borderId="137" xfId="0" applyFont="1" applyFill="1" applyBorder="1" applyAlignment="1">
      <alignment horizontal="center"/>
    </xf>
    <xf numFmtId="3" fontId="14" fillId="29" borderId="140" xfId="0" applyNumberFormat="1" applyFont="1" applyFill="1" applyBorder="1" applyAlignment="1" applyProtection="1">
      <alignment horizontal="center" vertical="center"/>
      <protection locked="0"/>
    </xf>
    <xf numFmtId="3" fontId="14" fillId="29" borderId="137" xfId="0" applyNumberFormat="1" applyFont="1" applyFill="1" applyBorder="1" applyAlignment="1">
      <alignment horizontal="center" vertical="center"/>
    </xf>
    <xf numFmtId="0" fontId="69" fillId="0" borderId="126" xfId="0" applyFont="1" applyBorder="1" applyAlignment="1">
      <alignment horizontal="center"/>
    </xf>
    <xf numFmtId="0" fontId="69" fillId="0" borderId="124" xfId="0" applyFont="1" applyBorder="1" applyAlignment="1">
      <alignment horizontal="center" vertical="center"/>
    </xf>
    <xf numFmtId="14" fontId="45" fillId="0" borderId="128" xfId="5" applyNumberFormat="1" applyFont="1" applyBorder="1" applyAlignment="1" applyProtection="1">
      <alignment horizontal="center" vertical="center"/>
      <protection locked="0"/>
    </xf>
    <xf numFmtId="14" fontId="0" fillId="0" borderId="138" xfId="5" applyNumberFormat="1" applyFont="1" applyBorder="1" applyAlignment="1" applyProtection="1">
      <alignment horizontal="center" vertical="center"/>
      <protection locked="0"/>
    </xf>
    <xf numFmtId="0" fontId="69" fillId="0" borderId="138" xfId="0" applyFont="1" applyBorder="1" applyAlignment="1">
      <alignment horizontal="center" vertical="center"/>
    </xf>
    <xf numFmtId="3" fontId="0" fillId="0" borderId="138" xfId="0" applyNumberFormat="1" applyBorder="1" applyAlignment="1">
      <alignment horizontal="center" vertical="center"/>
    </xf>
    <xf numFmtId="0" fontId="14" fillId="29" borderId="137" xfId="0" applyFont="1" applyFill="1" applyBorder="1" applyAlignment="1" applyProtection="1">
      <alignment horizontal="center" vertical="center"/>
      <protection locked="0"/>
    </xf>
    <xf numFmtId="0" fontId="14" fillId="29" borderId="137" xfId="0" applyFont="1" applyFill="1" applyBorder="1" applyAlignment="1">
      <alignment horizontal="left" vertical="center"/>
    </xf>
    <xf numFmtId="0" fontId="14" fillId="29" borderId="137" xfId="0" applyFont="1" applyFill="1" applyBorder="1" applyAlignment="1">
      <alignment horizontal="center" vertical="center"/>
    </xf>
    <xf numFmtId="169" fontId="14" fillId="29" borderId="140" xfId="0" applyNumberFormat="1" applyFont="1" applyFill="1" applyBorder="1" applyAlignment="1" applyProtection="1">
      <alignment horizontal="center" vertical="center"/>
      <protection locked="0"/>
    </xf>
    <xf numFmtId="169" fontId="14" fillId="29" borderId="137" xfId="0" applyNumberFormat="1" applyFont="1" applyFill="1" applyBorder="1" applyAlignment="1" applyProtection="1">
      <alignment horizontal="center" vertical="center"/>
      <protection locked="0"/>
    </xf>
    <xf numFmtId="169" fontId="6" fillId="35" borderId="128" xfId="0" applyNumberFormat="1" applyFont="1" applyFill="1" applyBorder="1" applyAlignment="1" applyProtection="1">
      <alignment horizontal="right" vertical="center"/>
      <protection locked="0"/>
    </xf>
    <xf numFmtId="169" fontId="6" fillId="35" borderId="124" xfId="0" applyNumberFormat="1" applyFont="1" applyFill="1" applyBorder="1" applyAlignment="1" applyProtection="1">
      <alignment horizontal="right" vertical="center"/>
      <protection locked="0"/>
    </xf>
    <xf numFmtId="0" fontId="78" fillId="50" borderId="124" xfId="0" applyFont="1" applyFill="1" applyBorder="1" applyAlignment="1">
      <alignment horizontal="center" vertical="center"/>
    </xf>
    <xf numFmtId="170" fontId="0" fillId="0" borderId="128" xfId="0" quotePrefix="1" applyNumberFormat="1" applyBorder="1" applyAlignment="1">
      <alignment horizontal="center" vertical="center"/>
    </xf>
    <xf numFmtId="3" fontId="17" fillId="0" borderId="140" xfId="1" quotePrefix="1" applyNumberFormat="1" applyFont="1" applyBorder="1" applyAlignment="1" applyProtection="1">
      <alignment horizontal="right" vertical="center"/>
    </xf>
    <xf numFmtId="3" fontId="17" fillId="0" borderId="140" xfId="1" quotePrefix="1" applyNumberFormat="1" applyFont="1" applyBorder="1" applyAlignment="1" applyProtection="1">
      <alignment horizontal="right"/>
    </xf>
    <xf numFmtId="1" fontId="0" fillId="0" borderId="124" xfId="0" applyNumberFormat="1" applyBorder="1" applyAlignment="1">
      <alignment horizontal="center" vertical="center"/>
    </xf>
    <xf numFmtId="0" fontId="14" fillId="29" borderId="137" xfId="0" applyFont="1" applyFill="1" applyBorder="1" applyAlignment="1" applyProtection="1">
      <alignment horizontal="right" vertical="center"/>
      <protection locked="0"/>
    </xf>
    <xf numFmtId="169" fontId="14" fillId="29" borderId="140" xfId="0" applyNumberFormat="1" applyFont="1" applyFill="1" applyBorder="1" applyAlignment="1" applyProtection="1">
      <alignment vertical="center"/>
      <protection locked="0"/>
    </xf>
    <xf numFmtId="167" fontId="14" fillId="29" borderId="140" xfId="0" applyNumberFormat="1" applyFont="1" applyFill="1" applyBorder="1" applyAlignment="1">
      <alignment vertical="center"/>
    </xf>
    <xf numFmtId="3" fontId="14" fillId="29" borderId="137" xfId="0" applyNumberFormat="1" applyFont="1" applyFill="1" applyBorder="1" applyAlignment="1" applyProtection="1">
      <alignment horizontal="center" vertical="center"/>
      <protection locked="0"/>
    </xf>
    <xf numFmtId="167" fontId="16" fillId="6" borderId="140" xfId="0" quotePrefix="1" applyNumberFormat="1" applyFont="1" applyFill="1" applyBorder="1" applyAlignment="1">
      <alignment horizontal="center"/>
    </xf>
    <xf numFmtId="0" fontId="4" fillId="6" borderId="139" xfId="0" applyFont="1" applyFill="1" applyBorder="1" applyAlignment="1">
      <alignment horizontal="center"/>
    </xf>
    <xf numFmtId="171" fontId="4" fillId="6" borderId="139" xfId="0" applyNumberFormat="1" applyFont="1" applyFill="1" applyBorder="1" applyAlignment="1">
      <alignment horizontal="center"/>
    </xf>
    <xf numFmtId="167" fontId="16" fillId="6" borderId="139" xfId="0" quotePrefix="1" applyNumberFormat="1" applyFont="1" applyFill="1" applyBorder="1" applyAlignment="1">
      <alignment horizontal="center"/>
    </xf>
    <xf numFmtId="0" fontId="90" fillId="23" borderId="128" xfId="0" applyFont="1" applyFill="1" applyBorder="1" applyAlignment="1" applyProtection="1">
      <alignment horizontal="center" vertical="center"/>
      <protection locked="0"/>
    </xf>
    <xf numFmtId="2" fontId="60" fillId="23" borderId="128" xfId="0" applyNumberFormat="1" applyFont="1" applyFill="1" applyBorder="1" applyAlignment="1" applyProtection="1">
      <alignment horizontal="center"/>
      <protection locked="0"/>
    </xf>
    <xf numFmtId="0" fontId="91" fillId="23" borderId="138" xfId="0" applyFont="1" applyFill="1" applyBorder="1" applyAlignment="1" applyProtection="1">
      <alignment horizontal="center"/>
      <protection locked="0"/>
    </xf>
    <xf numFmtId="0" fontId="114" fillId="0" borderId="152" xfId="3" applyFont="1" applyBorder="1" applyAlignment="1" applyProtection="1"/>
    <xf numFmtId="0" fontId="0" fillId="50" borderId="152" xfId="0" applyFill="1" applyBorder="1"/>
    <xf numFmtId="0" fontId="38" fillId="0" borderId="152" xfId="3" applyBorder="1" applyAlignment="1" applyProtection="1"/>
    <xf numFmtId="0" fontId="96" fillId="3" borderId="159" xfId="0" quotePrefix="1" applyFont="1" applyFill="1" applyBorder="1" applyAlignment="1" applyProtection="1">
      <alignment horizontal="center" vertical="center"/>
      <protection locked="0"/>
    </xf>
    <xf numFmtId="0" fontId="9" fillId="58" borderId="164" xfId="0" applyFont="1" applyFill="1" applyBorder="1" applyAlignment="1" applyProtection="1">
      <alignment horizontal="center"/>
      <protection locked="0"/>
    </xf>
    <xf numFmtId="0" fontId="9" fillId="58" borderId="165" xfId="0" applyFont="1" applyFill="1" applyBorder="1" applyAlignment="1" applyProtection="1">
      <alignment horizontal="center"/>
      <protection locked="0"/>
    </xf>
    <xf numFmtId="0" fontId="9" fillId="58" borderId="166" xfId="0" applyFont="1" applyFill="1" applyBorder="1" applyAlignment="1" applyProtection="1">
      <alignment horizontal="center"/>
      <protection locked="0"/>
    </xf>
    <xf numFmtId="167" fontId="15" fillId="11" borderId="153" xfId="0" quotePrefix="1" applyNumberFormat="1" applyFont="1" applyFill="1" applyBorder="1" applyAlignment="1">
      <alignment horizontal="center"/>
    </xf>
    <xf numFmtId="4" fontId="25" fillId="25" borderId="145" xfId="0" applyNumberFormat="1" applyFont="1" applyFill="1" applyBorder="1" applyAlignment="1">
      <alignment horizontal="center"/>
    </xf>
    <xf numFmtId="14" fontId="68" fillId="41" borderId="169" xfId="0" applyNumberFormat="1" applyFont="1" applyFill="1" applyBorder="1" applyAlignment="1">
      <alignment horizontal="center"/>
    </xf>
    <xf numFmtId="14" fontId="69" fillId="41" borderId="169" xfId="0" applyNumberFormat="1" applyFont="1" applyFill="1" applyBorder="1" applyAlignment="1">
      <alignment horizontal="center"/>
    </xf>
    <xf numFmtId="2" fontId="14" fillId="16" borderId="151" xfId="0" quotePrefix="1" applyNumberFormat="1" applyFont="1" applyFill="1" applyBorder="1" applyAlignment="1">
      <alignment horizontal="center"/>
    </xf>
    <xf numFmtId="4" fontId="25" fillId="25" borderId="126" xfId="0" applyNumberFormat="1" applyFont="1" applyFill="1" applyBorder="1" applyAlignment="1">
      <alignment horizontal="center"/>
    </xf>
    <xf numFmtId="14" fontId="69" fillId="41" borderId="126" xfId="0" applyNumberFormat="1" applyFont="1" applyFill="1" applyBorder="1" applyAlignment="1">
      <alignment horizontal="center"/>
    </xf>
    <xf numFmtId="49" fontId="115" fillId="94" borderId="126" xfId="0" applyNumberFormat="1" applyFont="1" applyFill="1" applyBorder="1" applyAlignment="1">
      <alignment horizontal="center" vertical="center"/>
    </xf>
    <xf numFmtId="0" fontId="115" fillId="94" borderId="126" xfId="0" applyFont="1" applyFill="1" applyBorder="1" applyAlignment="1">
      <alignment horizontal="left" vertical="center"/>
    </xf>
    <xf numFmtId="1" fontId="115" fillId="94" borderId="126" xfId="5" applyNumberFormat="1" applyFont="1" applyFill="1" applyBorder="1" applyAlignment="1" applyProtection="1">
      <alignment horizontal="center"/>
      <protection locked="0"/>
    </xf>
    <xf numFmtId="0" fontId="115" fillId="94" borderId="125" xfId="0" applyFont="1" applyFill="1" applyBorder="1" applyAlignment="1">
      <alignment horizontal="center"/>
    </xf>
    <xf numFmtId="0" fontId="115" fillId="94" borderId="128" xfId="0" applyFont="1" applyFill="1" applyBorder="1" applyAlignment="1">
      <alignment horizontal="center"/>
    </xf>
    <xf numFmtId="173" fontId="115" fillId="94" borderId="126" xfId="0" applyNumberFormat="1" applyFont="1" applyFill="1" applyBorder="1" applyAlignment="1">
      <alignment horizontal="center" vertical="center"/>
    </xf>
    <xf numFmtId="0" fontId="115" fillId="94" borderId="126" xfId="0" applyFont="1" applyFill="1" applyBorder="1" applyAlignment="1">
      <alignment horizontal="center" vertical="center"/>
    </xf>
    <xf numFmtId="3" fontId="115" fillId="94" borderId="126" xfId="0" applyNumberFormat="1" applyFont="1" applyFill="1" applyBorder="1" applyAlignment="1">
      <alignment horizontal="center" vertical="center"/>
    </xf>
    <xf numFmtId="169" fontId="115" fillId="94" borderId="126" xfId="0" applyNumberFormat="1" applyFont="1" applyFill="1" applyBorder="1" applyAlignment="1">
      <alignment horizontal="center" vertical="center"/>
    </xf>
    <xf numFmtId="0" fontId="115" fillId="94" borderId="126" xfId="243" applyFont="1" applyFill="1" applyBorder="1" applyAlignment="1">
      <alignment horizontal="left"/>
    </xf>
    <xf numFmtId="2" fontId="115" fillId="94" borderId="126" xfId="0" applyNumberFormat="1" applyFont="1" applyFill="1" applyBorder="1" applyAlignment="1">
      <alignment horizontal="center" vertical="center"/>
    </xf>
    <xf numFmtId="49" fontId="97" fillId="0" borderId="126" xfId="0" applyNumberFormat="1" applyFont="1" applyBorder="1" applyAlignment="1">
      <alignment horizontal="center" vertical="center"/>
    </xf>
    <xf numFmtId="1" fontId="7" fillId="11" borderId="173" xfId="0" applyNumberFormat="1" applyFont="1" applyFill="1" applyBorder="1" applyAlignment="1">
      <alignment horizontal="center"/>
    </xf>
    <xf numFmtId="4" fontId="14" fillId="25" borderId="180" xfId="0" applyNumberFormat="1" applyFont="1" applyFill="1" applyBorder="1" applyAlignment="1">
      <alignment horizontal="center"/>
    </xf>
    <xf numFmtId="4" fontId="5" fillId="22" borderId="181" xfId="0" applyNumberFormat="1" applyFont="1" applyFill="1" applyBorder="1" applyAlignment="1">
      <alignment horizontal="center"/>
    </xf>
    <xf numFmtId="0" fontId="117" fillId="29" borderId="184" xfId="0" applyFont="1" applyFill="1" applyBorder="1" applyAlignment="1">
      <alignment horizontal="center" vertical="center"/>
    </xf>
    <xf numFmtId="1" fontId="117" fillId="29" borderId="184" xfId="0" applyNumberFormat="1" applyFont="1" applyFill="1" applyBorder="1" applyAlignment="1" applyProtection="1">
      <alignment horizontal="center" vertical="center"/>
      <protection locked="0"/>
    </xf>
    <xf numFmtId="169" fontId="117" fillId="29" borderId="175" xfId="0" applyNumberFormat="1" applyFont="1" applyFill="1" applyBorder="1" applyAlignment="1" applyProtection="1">
      <alignment horizontal="center" vertical="center"/>
      <protection locked="0"/>
    </xf>
    <xf numFmtId="169" fontId="117" fillId="29" borderId="188" xfId="0" applyNumberFormat="1" applyFont="1" applyFill="1" applyBorder="1" applyAlignment="1" applyProtection="1">
      <alignment horizontal="center" vertical="center"/>
      <protection locked="0"/>
    </xf>
    <xf numFmtId="2" fontId="14" fillId="16" borderId="189" xfId="0" quotePrefix="1" applyNumberFormat="1" applyFont="1" applyFill="1" applyBorder="1" applyAlignment="1">
      <alignment horizontal="center"/>
    </xf>
    <xf numFmtId="167" fontId="16" fillId="6" borderId="190" xfId="0" quotePrefix="1" applyNumberFormat="1" applyFont="1" applyFill="1" applyBorder="1" applyAlignment="1">
      <alignment horizontal="center"/>
    </xf>
    <xf numFmtId="167" fontId="15" fillId="11" borderId="176" xfId="0" quotePrefix="1" applyNumberFormat="1" applyFont="1" applyFill="1" applyBorder="1" applyAlignment="1">
      <alignment horizontal="center"/>
    </xf>
    <xf numFmtId="2" fontId="14" fillId="16" borderId="191" xfId="0" quotePrefix="1" applyNumberFormat="1" applyFont="1" applyFill="1" applyBorder="1" applyAlignment="1">
      <alignment horizontal="center"/>
    </xf>
    <xf numFmtId="167" fontId="16" fillId="6" borderId="141" xfId="0" quotePrefix="1" applyNumberFormat="1" applyFont="1" applyFill="1" applyBorder="1" applyAlignment="1">
      <alignment horizontal="center"/>
    </xf>
    <xf numFmtId="49" fontId="115" fillId="94" borderId="177" xfId="0" applyNumberFormat="1" applyFont="1" applyFill="1" applyBorder="1" applyAlignment="1">
      <alignment horizontal="center" vertical="center"/>
    </xf>
    <xf numFmtId="0" fontId="115" fillId="94" borderId="192" xfId="0" applyFont="1" applyFill="1" applyBorder="1" applyAlignment="1">
      <alignment horizontal="left" vertical="center"/>
    </xf>
    <xf numFmtId="0" fontId="115" fillId="94" borderId="177" xfId="5" applyFont="1" applyFill="1" applyBorder="1" applyAlignment="1" applyProtection="1">
      <alignment horizontal="center" vertical="center"/>
      <protection locked="0"/>
    </xf>
    <xf numFmtId="14" fontId="115" fillId="94" borderId="192" xfId="0" applyNumberFormat="1" applyFont="1" applyFill="1" applyBorder="1" applyAlignment="1">
      <alignment horizontal="center" vertical="center"/>
    </xf>
    <xf numFmtId="0" fontId="115" fillId="94" borderId="177" xfId="0" applyFont="1" applyFill="1" applyBorder="1" applyAlignment="1">
      <alignment horizontal="center" vertical="center"/>
    </xf>
    <xf numFmtId="0" fontId="115" fillId="94" borderId="176" xfId="0" applyFont="1" applyFill="1" applyBorder="1" applyAlignment="1">
      <alignment vertical="center"/>
    </xf>
    <xf numFmtId="1" fontId="115" fillId="94" borderId="179" xfId="0" applyNumberFormat="1" applyFont="1" applyFill="1" applyBorder="1" applyAlignment="1">
      <alignment horizontal="center" vertical="center"/>
    </xf>
    <xf numFmtId="169" fontId="116" fillId="29" borderId="178" xfId="0" applyNumberFormat="1" applyFont="1" applyFill="1" applyBorder="1" applyAlignment="1" applyProtection="1">
      <alignment horizontal="center" vertical="center"/>
      <protection locked="0"/>
    </xf>
    <xf numFmtId="2" fontId="116" fillId="29" borderId="178" xfId="0" applyNumberFormat="1" applyFont="1" applyFill="1" applyBorder="1" applyAlignment="1" applyProtection="1">
      <alignment horizontal="center" vertical="center"/>
      <protection locked="0"/>
    </xf>
    <xf numFmtId="169" fontId="117" fillId="29" borderId="194" xfId="0" applyNumberFormat="1" applyFont="1" applyFill="1" applyBorder="1" applyAlignment="1" applyProtection="1">
      <alignment horizontal="center" vertical="center"/>
      <protection locked="0"/>
    </xf>
    <xf numFmtId="169" fontId="117" fillId="29" borderId="195" xfId="0" applyNumberFormat="1" applyFont="1" applyFill="1" applyBorder="1" applyAlignment="1" applyProtection="1">
      <alignment horizontal="center" vertical="center"/>
      <protection locked="0"/>
    </xf>
    <xf numFmtId="3" fontId="117" fillId="29" borderId="196" xfId="0" applyNumberFormat="1" applyFont="1" applyFill="1" applyBorder="1" applyAlignment="1">
      <alignment horizontal="center" vertical="center"/>
    </xf>
    <xf numFmtId="4" fontId="14" fillId="25" borderId="181" xfId="0" applyNumberFormat="1" applyFont="1" applyFill="1" applyBorder="1" applyAlignment="1">
      <alignment horizontal="center"/>
    </xf>
    <xf numFmtId="4" fontId="5" fillId="22" borderId="180" xfId="0" applyNumberFormat="1" applyFont="1" applyFill="1" applyBorder="1" applyAlignment="1">
      <alignment horizontal="center"/>
    </xf>
    <xf numFmtId="0" fontId="117" fillId="29" borderId="199" xfId="0" applyFont="1" applyFill="1" applyBorder="1" applyAlignment="1" applyProtection="1">
      <alignment horizontal="center" vertical="center"/>
      <protection locked="0"/>
    </xf>
    <xf numFmtId="0" fontId="117" fillId="29" borderId="199" xfId="0" applyFont="1" applyFill="1" applyBorder="1" applyAlignment="1">
      <alignment horizontal="left" vertical="center"/>
    </xf>
    <xf numFmtId="0" fontId="117" fillId="95" borderId="199" xfId="0" applyFont="1" applyFill="1" applyBorder="1" applyAlignment="1">
      <alignment horizontal="left" vertical="center"/>
    </xf>
    <xf numFmtId="0" fontId="117" fillId="29" borderId="200" xfId="0" applyFont="1" applyFill="1" applyBorder="1" applyAlignment="1">
      <alignment horizontal="center" vertical="center"/>
    </xf>
    <xf numFmtId="167" fontId="117" fillId="29" borderId="201" xfId="0" applyNumberFormat="1" applyFont="1" applyFill="1" applyBorder="1" applyAlignment="1">
      <alignment vertical="center"/>
    </xf>
    <xf numFmtId="0" fontId="2" fillId="43" borderId="184" xfId="243" applyFill="1" applyBorder="1"/>
    <xf numFmtId="4" fontId="14" fillId="25" borderId="184" xfId="0" applyNumberFormat="1" applyFont="1" applyFill="1" applyBorder="1" applyAlignment="1">
      <alignment horizontal="center"/>
    </xf>
    <xf numFmtId="4" fontId="5" fillId="22" borderId="184" xfId="0" applyNumberFormat="1" applyFont="1" applyFill="1" applyBorder="1" applyAlignment="1">
      <alignment horizontal="center"/>
    </xf>
    <xf numFmtId="167" fontId="15" fillId="11" borderId="184" xfId="0" quotePrefix="1" applyNumberFormat="1" applyFont="1" applyFill="1" applyBorder="1" applyAlignment="1">
      <alignment horizontal="center"/>
    </xf>
    <xf numFmtId="2" fontId="14" fillId="16" borderId="184" xfId="0" quotePrefix="1" applyNumberFormat="1" applyFont="1" applyFill="1" applyBorder="1" applyAlignment="1">
      <alignment horizontal="center"/>
    </xf>
    <xf numFmtId="167" fontId="16" fillId="6" borderId="184" xfId="0" quotePrefix="1" applyNumberFormat="1" applyFont="1" applyFill="1" applyBorder="1" applyAlignment="1">
      <alignment horizontal="center"/>
    </xf>
    <xf numFmtId="0" fontId="4" fillId="6" borderId="184" xfId="0" applyFont="1" applyFill="1" applyBorder="1" applyAlignment="1">
      <alignment horizontal="center"/>
    </xf>
    <xf numFmtId="168" fontId="4" fillId="6" borderId="184" xfId="0" applyNumberFormat="1" applyFont="1" applyFill="1" applyBorder="1" applyAlignment="1">
      <alignment horizontal="center"/>
    </xf>
    <xf numFmtId="171" fontId="4" fillId="6" borderId="184" xfId="0" applyNumberFormat="1" applyFont="1" applyFill="1" applyBorder="1" applyAlignment="1">
      <alignment horizontal="center"/>
    </xf>
    <xf numFmtId="0" fontId="16" fillId="6" borderId="184" xfId="0" applyFont="1" applyFill="1" applyBorder="1" applyAlignment="1">
      <alignment horizontal="center"/>
    </xf>
    <xf numFmtId="1" fontId="117" fillId="29" borderId="203" xfId="0" applyNumberFormat="1" applyFont="1" applyFill="1" applyBorder="1" applyAlignment="1" applyProtection="1">
      <alignment horizontal="center" vertical="center"/>
      <protection locked="0"/>
    </xf>
    <xf numFmtId="169" fontId="117" fillId="29" borderId="204" xfId="0" applyNumberFormat="1" applyFont="1" applyFill="1" applyBorder="1" applyAlignment="1" applyProtection="1">
      <alignment horizontal="center" vertical="center"/>
      <protection locked="0"/>
    </xf>
    <xf numFmtId="169" fontId="117" fillId="29" borderId="205" xfId="0" applyNumberFormat="1" applyFont="1" applyFill="1" applyBorder="1" applyAlignment="1" applyProtection="1">
      <alignment horizontal="center" vertical="center"/>
      <protection locked="0"/>
    </xf>
    <xf numFmtId="1" fontId="117" fillId="29" borderId="206" xfId="0" applyNumberFormat="1" applyFont="1" applyFill="1" applyBorder="1" applyAlignment="1" applyProtection="1">
      <alignment horizontal="center" vertical="center"/>
      <protection locked="0"/>
    </xf>
    <xf numFmtId="1" fontId="117" fillId="29" borderId="196" xfId="0" applyNumberFormat="1" applyFont="1" applyFill="1" applyBorder="1" applyAlignment="1">
      <alignment horizontal="center" vertical="center"/>
    </xf>
    <xf numFmtId="0" fontId="120" fillId="0" borderId="202" xfId="0" applyFont="1" applyBorder="1" applyAlignment="1">
      <alignment horizontal="center" vertical="center"/>
    </xf>
    <xf numFmtId="0" fontId="115" fillId="98" borderId="208" xfId="0" applyFont="1" applyFill="1" applyBorder="1" applyAlignment="1" applyProtection="1">
      <alignment horizontal="center" vertical="center"/>
      <protection locked="0"/>
    </xf>
    <xf numFmtId="49" fontId="115" fillId="94" borderId="185" xfId="0" applyNumberFormat="1" applyFont="1" applyFill="1" applyBorder="1" applyAlignment="1">
      <alignment horizontal="center" vertical="center"/>
    </xf>
    <xf numFmtId="0" fontId="115" fillId="94" borderId="185" xfId="0" applyFont="1" applyFill="1" applyBorder="1" applyAlignment="1">
      <alignment horizontal="center" vertical="center"/>
    </xf>
    <xf numFmtId="169" fontId="115" fillId="29" borderId="184" xfId="0" applyNumberFormat="1" applyFont="1" applyFill="1" applyBorder="1" applyAlignment="1" applyProtection="1">
      <alignment horizontal="center" vertical="center"/>
      <protection locked="0"/>
    </xf>
    <xf numFmtId="1" fontId="115" fillId="94" borderId="184" xfId="0" applyNumberFormat="1" applyFont="1" applyFill="1" applyBorder="1" applyAlignment="1">
      <alignment horizontal="center" vertical="center"/>
    </xf>
    <xf numFmtId="169" fontId="119" fillId="29" borderId="203" xfId="0" applyNumberFormat="1" applyFont="1" applyFill="1" applyBorder="1" applyAlignment="1" applyProtection="1">
      <alignment horizontal="center" vertical="center"/>
      <protection locked="0"/>
    </xf>
    <xf numFmtId="169" fontId="119" fillId="29" borderId="210" xfId="0" applyNumberFormat="1" applyFont="1" applyFill="1" applyBorder="1" applyAlignment="1" applyProtection="1">
      <alignment horizontal="center" vertical="center"/>
      <protection locked="0"/>
    </xf>
    <xf numFmtId="169" fontId="119" fillId="29" borderId="204" xfId="0" applyNumberFormat="1" applyFont="1" applyFill="1" applyBorder="1" applyAlignment="1" applyProtection="1">
      <alignment horizontal="center" vertical="center"/>
      <protection locked="0"/>
    </xf>
    <xf numFmtId="169" fontId="119" fillId="29" borderId="205" xfId="0" applyNumberFormat="1" applyFont="1" applyFill="1" applyBorder="1" applyAlignment="1" applyProtection="1">
      <alignment horizontal="center" vertical="center"/>
      <protection locked="0"/>
    </xf>
    <xf numFmtId="167" fontId="117" fillId="29" borderId="211" xfId="0" applyNumberFormat="1" applyFont="1" applyFill="1" applyBorder="1" applyAlignment="1">
      <alignment vertical="center"/>
    </xf>
    <xf numFmtId="3" fontId="117" fillId="29" borderId="212" xfId="0" applyNumberFormat="1" applyFont="1" applyFill="1" applyBorder="1" applyAlignment="1" applyProtection="1">
      <alignment horizontal="center" vertical="center"/>
      <protection locked="0"/>
    </xf>
    <xf numFmtId="3" fontId="117" fillId="29" borderId="211" xfId="0" applyNumberFormat="1" applyFont="1" applyFill="1" applyBorder="1" applyAlignment="1" applyProtection="1">
      <alignment horizontal="center" vertical="center"/>
      <protection locked="0"/>
    </xf>
    <xf numFmtId="3" fontId="117" fillId="29" borderId="213" xfId="0" applyNumberFormat="1" applyFont="1" applyFill="1" applyBorder="1" applyAlignment="1" applyProtection="1">
      <alignment horizontal="center" vertical="center"/>
      <protection locked="0"/>
    </xf>
    <xf numFmtId="3" fontId="117" fillId="29" borderId="212" xfId="0" applyNumberFormat="1" applyFont="1" applyFill="1" applyBorder="1" applyAlignment="1">
      <alignment horizontal="center" vertical="center"/>
    </xf>
    <xf numFmtId="3" fontId="117" fillId="29" borderId="214" xfId="0" applyNumberFormat="1" applyFont="1" applyFill="1" applyBorder="1" applyAlignment="1" applyProtection="1">
      <alignment horizontal="center" vertical="center"/>
      <protection locked="0"/>
    </xf>
    <xf numFmtId="3" fontId="117" fillId="29" borderId="215" xfId="0" applyNumberFormat="1" applyFont="1" applyFill="1" applyBorder="1" applyAlignment="1" applyProtection="1">
      <alignment horizontal="center" vertical="center"/>
      <protection locked="0"/>
    </xf>
    <xf numFmtId="169" fontId="117" fillId="29" borderId="206" xfId="0" applyNumberFormat="1" applyFont="1" applyFill="1" applyBorder="1" applyAlignment="1" applyProtection="1">
      <alignment horizontal="center" vertical="center"/>
      <protection locked="0"/>
    </xf>
    <xf numFmtId="3" fontId="117" fillId="29" borderId="206" xfId="1" applyNumberFormat="1" applyFont="1" applyFill="1" applyBorder="1" applyAlignment="1" applyProtection="1">
      <alignment horizontal="center" vertical="center"/>
      <protection locked="0"/>
    </xf>
    <xf numFmtId="2" fontId="117" fillId="29" borderId="206" xfId="0" applyNumberFormat="1" applyFont="1" applyFill="1" applyBorder="1" applyAlignment="1" applyProtection="1">
      <alignment horizontal="center" vertical="center"/>
      <protection locked="0"/>
    </xf>
    <xf numFmtId="2" fontId="116" fillId="95" borderId="206" xfId="0" applyNumberFormat="1" applyFont="1" applyFill="1" applyBorder="1" applyAlignment="1" applyProtection="1">
      <alignment horizontal="center" vertical="center"/>
      <protection locked="0"/>
    </xf>
    <xf numFmtId="1" fontId="117" fillId="95" borderId="196" xfId="0" applyNumberFormat="1" applyFont="1" applyFill="1" applyBorder="1" applyAlignment="1">
      <alignment horizontal="center" vertical="center"/>
    </xf>
    <xf numFmtId="0" fontId="9" fillId="2" borderId="208" xfId="0" applyFont="1" applyFill="1" applyBorder="1" applyAlignment="1" applyProtection="1">
      <alignment horizontal="center"/>
      <protection locked="0"/>
    </xf>
    <xf numFmtId="0" fontId="9" fillId="2" borderId="184" xfId="0" applyFont="1" applyFill="1" applyBorder="1" applyAlignment="1" applyProtection="1">
      <alignment horizontal="center"/>
      <protection locked="0"/>
    </xf>
    <xf numFmtId="0" fontId="9" fillId="2" borderId="184" xfId="0" quotePrefix="1" applyFont="1" applyFill="1" applyBorder="1" applyAlignment="1" applyProtection="1">
      <alignment horizontal="center"/>
      <protection locked="0"/>
    </xf>
    <xf numFmtId="0" fontId="9" fillId="2" borderId="185" xfId="0" applyFont="1" applyFill="1" applyBorder="1" applyAlignment="1" applyProtection="1">
      <alignment horizontal="center"/>
      <protection locked="0"/>
    </xf>
    <xf numFmtId="1" fontId="3" fillId="0" borderId="184" xfId="0" applyNumberFormat="1" applyFont="1" applyBorder="1" applyAlignment="1">
      <alignment horizontal="center" vertical="center"/>
    </xf>
    <xf numFmtId="3" fontId="3" fillId="0" borderId="184" xfId="0" applyNumberFormat="1" applyFont="1" applyBorder="1" applyAlignment="1">
      <alignment horizontal="center" vertical="center"/>
    </xf>
    <xf numFmtId="2" fontId="3" fillId="0" borderId="184" xfId="0" applyNumberFormat="1" applyFont="1" applyBorder="1" applyAlignment="1">
      <alignment horizontal="center" vertical="center"/>
    </xf>
    <xf numFmtId="2" fontId="3" fillId="0" borderId="185" xfId="0" applyNumberFormat="1" applyFont="1" applyBorder="1" applyAlignment="1">
      <alignment horizontal="center" vertical="center"/>
    </xf>
    <xf numFmtId="2" fontId="3" fillId="0" borderId="216" xfId="0" applyNumberFormat="1" applyFont="1" applyBorder="1" applyAlignment="1">
      <alignment horizontal="center" vertical="center"/>
    </xf>
    <xf numFmtId="0" fontId="25" fillId="2" borderId="217" xfId="0" applyFont="1" applyFill="1" applyBorder="1" applyAlignment="1" applyProtection="1">
      <alignment horizontal="left" indent="1"/>
      <protection locked="0"/>
    </xf>
    <xf numFmtId="3" fontId="3" fillId="0" borderId="185" xfId="0" applyNumberFormat="1" applyFont="1" applyBorder="1" applyAlignment="1">
      <alignment horizontal="center" vertical="center"/>
    </xf>
    <xf numFmtId="0" fontId="49" fillId="34" borderId="220" xfId="0" applyFont="1" applyFill="1" applyBorder="1" applyAlignment="1">
      <alignment horizontal="center"/>
    </xf>
    <xf numFmtId="2" fontId="50" fillId="22" borderId="221" xfId="0" applyNumberFormat="1" applyFont="1" applyFill="1" applyBorder="1" applyAlignment="1" applyProtection="1">
      <alignment horizontal="center"/>
      <protection locked="0"/>
    </xf>
    <xf numFmtId="0" fontId="40" fillId="18" borderId="222" xfId="0" applyFont="1" applyFill="1" applyBorder="1" applyAlignment="1" applyProtection="1">
      <alignment horizontal="center"/>
      <protection locked="0"/>
    </xf>
    <xf numFmtId="2" fontId="20" fillId="0" borderId="223" xfId="0" applyNumberFormat="1" applyFont="1" applyBorder="1" applyAlignment="1" applyProtection="1">
      <alignment horizontal="center"/>
      <protection locked="0"/>
    </xf>
    <xf numFmtId="0" fontId="25" fillId="0" borderId="223" xfId="0" applyFont="1" applyBorder="1" applyAlignment="1" applyProtection="1">
      <alignment horizontal="center"/>
      <protection locked="0"/>
    </xf>
    <xf numFmtId="4" fontId="20" fillId="43" borderId="223" xfId="0" applyNumberFormat="1" applyFont="1" applyFill="1" applyBorder="1" applyAlignment="1">
      <alignment horizontal="center"/>
    </xf>
    <xf numFmtId="0" fontId="40" fillId="18" borderId="208" xfId="0" applyFont="1" applyFill="1" applyBorder="1" applyAlignment="1" applyProtection="1">
      <alignment horizontal="center"/>
      <protection locked="0"/>
    </xf>
    <xf numFmtId="2" fontId="20" fillId="0" borderId="184" xfId="0" applyNumberFormat="1" applyFont="1" applyBorder="1" applyAlignment="1" applyProtection="1">
      <alignment horizontal="center"/>
      <protection locked="0"/>
    </xf>
    <xf numFmtId="0" fontId="25" fillId="0" borderId="184" xfId="0" applyFont="1" applyBorder="1" applyAlignment="1" applyProtection="1">
      <alignment horizontal="center"/>
      <protection locked="0"/>
    </xf>
    <xf numFmtId="4" fontId="20" fillId="43" borderId="184" xfId="0" applyNumberFormat="1" applyFont="1" applyFill="1" applyBorder="1" applyAlignment="1">
      <alignment horizontal="center"/>
    </xf>
    <xf numFmtId="0" fontId="20" fillId="0" borderId="185" xfId="0" applyFont="1" applyBorder="1" applyAlignment="1" applyProtection="1">
      <alignment horizontal="left" indent="1"/>
      <protection locked="0"/>
    </xf>
    <xf numFmtId="0" fontId="20" fillId="0" borderId="224" xfId="0" applyFont="1" applyBorder="1" applyAlignment="1" applyProtection="1">
      <alignment horizontal="left" indent="1"/>
      <protection locked="0"/>
    </xf>
    <xf numFmtId="0" fontId="40" fillId="18" borderId="225" xfId="0" applyFont="1" applyFill="1" applyBorder="1" applyAlignment="1" applyProtection="1">
      <alignment horizontal="center"/>
      <protection locked="0"/>
    </xf>
    <xf numFmtId="0" fontId="25" fillId="0" borderId="226" xfId="0" applyFont="1" applyBorder="1" applyAlignment="1" applyProtection="1">
      <alignment horizontal="center"/>
      <protection locked="0"/>
    </xf>
    <xf numFmtId="0" fontId="20" fillId="0" borderId="226" xfId="0" applyFont="1" applyBorder="1" applyAlignment="1" applyProtection="1">
      <alignment horizontal="center"/>
      <protection locked="0"/>
    </xf>
    <xf numFmtId="0" fontId="20" fillId="0" borderId="227" xfId="0" applyFont="1" applyBorder="1" applyAlignment="1" applyProtection="1">
      <alignment horizontal="left" indent="1"/>
      <protection locked="0"/>
    </xf>
    <xf numFmtId="0" fontId="20" fillId="30" borderId="228" xfId="0" applyFont="1" applyFill="1" applyBorder="1" applyAlignment="1" applyProtection="1">
      <alignment horizontal="left" indent="1"/>
      <protection locked="0"/>
    </xf>
    <xf numFmtId="0" fontId="40" fillId="18" borderId="215" xfId="0" applyFont="1" applyFill="1" applyBorder="1" applyAlignment="1" applyProtection="1">
      <alignment horizontal="center"/>
      <protection locked="0"/>
    </xf>
    <xf numFmtId="2" fontId="20" fillId="0" borderId="206" xfId="0" applyNumberFormat="1" applyFont="1" applyBorder="1" applyAlignment="1" applyProtection="1">
      <alignment horizontal="center"/>
      <protection locked="0"/>
    </xf>
    <xf numFmtId="0" fontId="25" fillId="0" borderId="206" xfId="0" applyFont="1" applyBorder="1" applyAlignment="1" applyProtection="1">
      <alignment horizontal="center"/>
      <protection locked="0"/>
    </xf>
    <xf numFmtId="4" fontId="20" fillId="43" borderId="206" xfId="0" applyNumberFormat="1" applyFont="1" applyFill="1" applyBorder="1" applyAlignment="1">
      <alignment horizontal="center"/>
    </xf>
    <xf numFmtId="0" fontId="20" fillId="0" borderId="196" xfId="0" applyFont="1" applyBorder="1" applyAlignment="1" applyProtection="1">
      <alignment horizontal="left" indent="1"/>
      <protection locked="0"/>
    </xf>
    <xf numFmtId="0" fontId="20" fillId="0" borderId="229" xfId="0" applyFont="1" applyBorder="1" applyAlignment="1" applyProtection="1">
      <alignment horizontal="left" indent="1"/>
      <protection locked="0"/>
    </xf>
    <xf numFmtId="0" fontId="20" fillId="0" borderId="230" xfId="0" applyFont="1" applyBorder="1" applyAlignment="1" applyProtection="1">
      <alignment horizontal="left" indent="1"/>
      <protection locked="0"/>
    </xf>
    <xf numFmtId="0" fontId="20" fillId="30" borderId="231" xfId="0" applyFont="1" applyFill="1" applyBorder="1" applyAlignment="1" applyProtection="1">
      <alignment horizontal="left" indent="1"/>
      <protection locked="0"/>
    </xf>
    <xf numFmtId="0" fontId="40" fillId="18" borderId="232" xfId="0" applyFont="1" applyFill="1" applyBorder="1" applyAlignment="1" applyProtection="1">
      <alignment horizontal="center"/>
      <protection locked="0"/>
    </xf>
    <xf numFmtId="2" fontId="20" fillId="0" borderId="233" xfId="0" applyNumberFormat="1" applyFont="1" applyBorder="1" applyAlignment="1" applyProtection="1">
      <alignment horizontal="center"/>
      <protection locked="0"/>
    </xf>
    <xf numFmtId="0" fontId="25" fillId="0" borderId="234" xfId="0" applyFont="1" applyBorder="1" applyAlignment="1" applyProtection="1">
      <alignment horizontal="center"/>
      <protection locked="0"/>
    </xf>
    <xf numFmtId="0" fontId="20" fillId="0" borderId="235" xfId="0" applyFont="1" applyBorder="1" applyAlignment="1" applyProtection="1">
      <alignment horizontal="left" indent="1"/>
      <protection locked="0"/>
    </xf>
    <xf numFmtId="0" fontId="9" fillId="12" borderId="236" xfId="0" applyFont="1" applyFill="1" applyBorder="1" applyAlignment="1" applyProtection="1">
      <alignment horizontal="center"/>
      <protection locked="0"/>
    </xf>
    <xf numFmtId="0" fontId="9" fillId="12" borderId="237" xfId="0" applyFont="1" applyFill="1" applyBorder="1" applyAlignment="1" applyProtection="1">
      <alignment horizontal="center"/>
      <protection locked="0"/>
    </xf>
    <xf numFmtId="37" fontId="4" fillId="0" borderId="238" xfId="0" applyNumberFormat="1" applyFont="1" applyBorder="1" applyAlignment="1">
      <alignment horizontal="right"/>
    </xf>
    <xf numFmtId="2" fontId="4" fillId="0" borderId="238" xfId="0" applyNumberFormat="1" applyFont="1" applyBorder="1" applyAlignment="1">
      <alignment horizontal="center"/>
    </xf>
    <xf numFmtId="0" fontId="14" fillId="29" borderId="239" xfId="0" applyFont="1" applyFill="1" applyBorder="1" applyAlignment="1">
      <alignment horizontal="centerContinuous"/>
    </xf>
    <xf numFmtId="0" fontId="14" fillId="29" borderId="240" xfId="0" applyFont="1" applyFill="1" applyBorder="1" applyAlignment="1" applyProtection="1">
      <alignment horizontal="right"/>
      <protection locked="0"/>
    </xf>
    <xf numFmtId="0" fontId="14" fillId="29" borderId="240" xfId="0" applyFont="1" applyFill="1" applyBorder="1" applyAlignment="1">
      <alignment horizontal="left"/>
    </xf>
    <xf numFmtId="0" fontId="14" fillId="29" borderId="241" xfId="0" applyFont="1" applyFill="1" applyBorder="1" applyAlignment="1">
      <alignment horizontal="center"/>
    </xf>
    <xf numFmtId="2" fontId="14" fillId="29" borderId="242" xfId="0" applyNumberFormat="1" applyFont="1" applyFill="1" applyBorder="1" applyProtection="1">
      <protection locked="0"/>
    </xf>
    <xf numFmtId="7" fontId="14" fillId="29" borderId="241" xfId="2" applyNumberFormat="1" applyFont="1" applyFill="1" applyBorder="1" applyProtection="1">
      <protection locked="0"/>
    </xf>
    <xf numFmtId="2" fontId="14" fillId="29" borderId="242" xfId="0" applyNumberFormat="1" applyFont="1" applyFill="1" applyBorder="1" applyAlignment="1">
      <alignment horizontal="center"/>
    </xf>
    <xf numFmtId="169" fontId="14" fillId="29" borderId="242" xfId="0" applyNumberFormat="1" applyFont="1" applyFill="1" applyBorder="1" applyAlignment="1" applyProtection="1">
      <alignment horizontal="center"/>
      <protection locked="0"/>
    </xf>
    <xf numFmtId="2" fontId="14" fillId="29" borderId="242" xfId="0" applyNumberFormat="1" applyFont="1" applyFill="1" applyBorder="1" applyAlignment="1" applyProtection="1">
      <alignment horizontal="right"/>
      <protection locked="0"/>
    </xf>
    <xf numFmtId="3" fontId="14" fillId="29" borderId="241" xfId="0" applyNumberFormat="1" applyFont="1" applyFill="1" applyBorder="1"/>
    <xf numFmtId="164" fontId="47" fillId="31" borderId="239" xfId="0" applyNumberFormat="1" applyFont="1" applyFill="1" applyBorder="1" applyAlignment="1" applyProtection="1">
      <alignment horizontal="centerContinuous" vertical="center"/>
      <protection locked="0"/>
    </xf>
    <xf numFmtId="0" fontId="10" fillId="31" borderId="240" xfId="0" applyFont="1" applyFill="1" applyBorder="1" applyAlignment="1">
      <alignment horizontal="centerContinuous"/>
    </xf>
    <xf numFmtId="0" fontId="31" fillId="31" borderId="240" xfId="0" applyFont="1" applyFill="1" applyBorder="1" applyAlignment="1">
      <alignment horizontal="centerContinuous"/>
    </xf>
    <xf numFmtId="164" fontId="10" fillId="31" borderId="240" xfId="0" applyNumberFormat="1" applyFont="1" applyFill="1" applyBorder="1" applyAlignment="1">
      <alignment horizontal="centerContinuous"/>
    </xf>
    <xf numFmtId="166" fontId="10" fillId="31" borderId="240" xfId="0" applyNumberFormat="1" applyFont="1" applyFill="1" applyBorder="1" applyAlignment="1">
      <alignment horizontal="centerContinuous"/>
    </xf>
    <xf numFmtId="165" fontId="10" fillId="31" borderId="240" xfId="0" applyNumberFormat="1" applyFont="1" applyFill="1" applyBorder="1" applyAlignment="1">
      <alignment horizontal="centerContinuous"/>
    </xf>
    <xf numFmtId="165" fontId="10" fillId="31" borderId="241" xfId="0" applyNumberFormat="1" applyFont="1" applyFill="1" applyBorder="1" applyAlignment="1">
      <alignment horizontal="centerContinuous"/>
    </xf>
    <xf numFmtId="2" fontId="14" fillId="29" borderId="241" xfId="0" applyNumberFormat="1" applyFont="1" applyFill="1" applyBorder="1" applyProtection="1">
      <protection locked="0"/>
    </xf>
    <xf numFmtId="169" fontId="14" fillId="29" borderId="241" xfId="0" applyNumberFormat="1" applyFont="1" applyFill="1" applyBorder="1" applyProtection="1">
      <protection locked="0"/>
    </xf>
    <xf numFmtId="0" fontId="14" fillId="15" borderId="243" xfId="0" applyFont="1" applyFill="1" applyBorder="1"/>
    <xf numFmtId="0" fontId="22" fillId="23" borderId="184" xfId="0" applyFont="1" applyFill="1" applyBorder="1" applyAlignment="1" applyProtection="1">
      <alignment horizontal="center"/>
      <protection locked="0"/>
    </xf>
    <xf numFmtId="0" fontId="22" fillId="23" borderId="184" xfId="0" applyFont="1" applyFill="1" applyBorder="1" applyProtection="1">
      <protection locked="0"/>
    </xf>
    <xf numFmtId="14" fontId="22" fillId="54" borderId="184" xfId="0" applyNumberFormat="1" applyFont="1" applyFill="1" applyBorder="1" applyProtection="1">
      <protection locked="0"/>
    </xf>
    <xf numFmtId="14" fontId="22" fillId="23" borderId="184" xfId="0" applyNumberFormat="1" applyFont="1" applyFill="1" applyBorder="1" applyProtection="1">
      <protection locked="0"/>
    </xf>
    <xf numFmtId="14" fontId="30" fillId="23" borderId="184" xfId="0" applyNumberFormat="1" applyFont="1" applyFill="1" applyBorder="1" applyAlignment="1" applyProtection="1">
      <alignment horizontal="center"/>
      <protection locked="0"/>
    </xf>
    <xf numFmtId="172" fontId="30" fillId="23" borderId="184" xfId="0" quotePrefix="1" applyNumberFormat="1" applyFont="1" applyFill="1" applyBorder="1" applyAlignment="1" applyProtection="1">
      <alignment horizontal="center"/>
      <protection locked="0"/>
    </xf>
    <xf numFmtId="0" fontId="22" fillId="54" borderId="184" xfId="0" applyFont="1" applyFill="1" applyBorder="1" applyAlignment="1" applyProtection="1">
      <alignment horizontal="center"/>
      <protection locked="0"/>
    </xf>
    <xf numFmtId="0" fontId="61" fillId="3" borderId="184" xfId="0" applyFont="1" applyFill="1" applyBorder="1" applyAlignment="1" applyProtection="1">
      <alignment horizontal="center" vertical="center"/>
      <protection locked="0"/>
    </xf>
    <xf numFmtId="49" fontId="62" fillId="0" borderId="184" xfId="0" applyNumberFormat="1" applyFont="1" applyBorder="1" applyAlignment="1">
      <alignment horizontal="center" vertical="center"/>
    </xf>
    <xf numFmtId="4" fontId="28" fillId="22" borderId="184" xfId="0" applyNumberFormat="1" applyFont="1" applyFill="1" applyBorder="1" applyAlignment="1">
      <alignment horizontal="center"/>
    </xf>
    <xf numFmtId="0" fontId="63" fillId="0" borderId="184" xfId="0" applyFont="1" applyBorder="1" applyAlignment="1">
      <alignment horizontal="center" vertical="center"/>
    </xf>
    <xf numFmtId="0" fontId="63" fillId="52" borderId="184" xfId="0" applyFont="1" applyFill="1" applyBorder="1" applyAlignment="1">
      <alignment horizontal="center"/>
    </xf>
    <xf numFmtId="0" fontId="28" fillId="23" borderId="184" xfId="0" applyFont="1" applyFill="1" applyBorder="1" applyAlignment="1" applyProtection="1">
      <alignment horizontal="center"/>
      <protection locked="0"/>
    </xf>
    <xf numFmtId="0" fontId="83" fillId="50" borderId="184" xfId="0" applyFont="1" applyFill="1" applyBorder="1" applyAlignment="1">
      <alignment horizontal="center" vertical="center"/>
    </xf>
    <xf numFmtId="0" fontId="62" fillId="0" borderId="184" xfId="0" applyFont="1" applyBorder="1" applyAlignment="1">
      <alignment horizontal="center" vertical="center"/>
    </xf>
    <xf numFmtId="0" fontId="64" fillId="0" borderId="184" xfId="0" applyFont="1" applyBorder="1" applyAlignment="1">
      <alignment horizontal="center" vertical="center"/>
    </xf>
    <xf numFmtId="49" fontId="63" fillId="0" borderId="184" xfId="0" applyNumberFormat="1" applyFont="1" applyBorder="1" applyAlignment="1">
      <alignment horizontal="center" vertical="center"/>
    </xf>
    <xf numFmtId="0" fontId="81" fillId="0" borderId="184" xfId="0" applyFont="1" applyBorder="1" applyAlignment="1">
      <alignment horizontal="center" vertical="center"/>
    </xf>
    <xf numFmtId="0" fontId="65" fillId="52" borderId="184" xfId="0" applyFont="1" applyFill="1" applyBorder="1" applyAlignment="1">
      <alignment horizontal="center"/>
    </xf>
    <xf numFmtId="0" fontId="84" fillId="46" borderId="184" xfId="0" applyFont="1" applyFill="1" applyBorder="1" applyAlignment="1" applyProtection="1">
      <alignment horizontal="center" vertical="center"/>
      <protection locked="0"/>
    </xf>
    <xf numFmtId="4" fontId="85" fillId="47" borderId="184" xfId="0" applyNumberFormat="1" applyFont="1" applyFill="1" applyBorder="1" applyAlignment="1">
      <alignment horizontal="center"/>
    </xf>
    <xf numFmtId="0" fontId="82" fillId="0" borderId="184" xfId="0" applyFont="1" applyBorder="1" applyAlignment="1">
      <alignment horizontal="center" vertical="center"/>
    </xf>
    <xf numFmtId="0" fontId="65" fillId="52" borderId="184" xfId="0" applyFont="1" applyFill="1" applyBorder="1" applyAlignment="1">
      <alignment horizontal="center" vertical="center"/>
    </xf>
    <xf numFmtId="0" fontId="28" fillId="23" borderId="184" xfId="0" applyFont="1" applyFill="1" applyBorder="1" applyAlignment="1" applyProtection="1">
      <alignment horizontal="center" vertical="center"/>
      <protection locked="0"/>
    </xf>
    <xf numFmtId="0" fontId="65" fillId="53" borderId="184" xfId="0" applyFont="1" applyFill="1" applyBorder="1" applyAlignment="1">
      <alignment horizontal="center" vertical="center"/>
    </xf>
    <xf numFmtId="1" fontId="63" fillId="0" borderId="184" xfId="5" applyNumberFormat="1" applyFont="1" applyBorder="1" applyAlignment="1" applyProtection="1">
      <alignment horizontal="center" vertical="center"/>
      <protection locked="0"/>
    </xf>
    <xf numFmtId="0" fontId="63" fillId="0" borderId="184" xfId="5" applyFont="1" applyBorder="1" applyAlignment="1" applyProtection="1">
      <alignment horizontal="center" vertical="center"/>
      <protection locked="0"/>
    </xf>
    <xf numFmtId="0" fontId="65" fillId="54" borderId="184" xfId="0" applyFont="1" applyFill="1" applyBorder="1" applyAlignment="1">
      <alignment horizontal="center" vertical="center"/>
    </xf>
    <xf numFmtId="49" fontId="64" fillId="0" borderId="184" xfId="0" applyNumberFormat="1" applyFont="1" applyBorder="1" applyAlignment="1">
      <alignment horizontal="center" vertical="center"/>
    </xf>
    <xf numFmtId="0" fontId="63" fillId="43" borderId="184" xfId="0" applyFont="1" applyFill="1" applyBorder="1"/>
    <xf numFmtId="0" fontId="63" fillId="0" borderId="184" xfId="0" applyFont="1" applyBorder="1"/>
    <xf numFmtId="0" fontId="35" fillId="23" borderId="184" xfId="0" applyFont="1" applyFill="1" applyBorder="1" applyAlignment="1" applyProtection="1">
      <alignment horizontal="center"/>
      <protection locked="0"/>
    </xf>
    <xf numFmtId="0" fontId="67" fillId="0" borderId="184" xfId="0" applyFont="1" applyBorder="1" applyAlignment="1">
      <alignment horizontal="center"/>
    </xf>
    <xf numFmtId="0" fontId="8" fillId="23" borderId="184" xfId="0" applyFont="1" applyFill="1" applyBorder="1" applyAlignment="1" applyProtection="1">
      <alignment horizontal="center"/>
      <protection locked="0"/>
    </xf>
    <xf numFmtId="49" fontId="67" fillId="0" borderId="184" xfId="0" applyNumberFormat="1" applyFont="1" applyBorder="1" applyAlignment="1">
      <alignment horizontal="center"/>
    </xf>
    <xf numFmtId="0" fontId="57" fillId="0" borderId="184" xfId="5" applyFont="1" applyBorder="1" applyAlignment="1" applyProtection="1">
      <alignment horizontal="center"/>
      <protection locked="0"/>
    </xf>
    <xf numFmtId="1" fontId="57" fillId="0" borderId="184" xfId="5" applyNumberFormat="1" applyFont="1" applyBorder="1" applyAlignment="1" applyProtection="1">
      <alignment horizontal="center"/>
      <protection locked="0"/>
    </xf>
    <xf numFmtId="169" fontId="67" fillId="0" borderId="184" xfId="0" applyNumberFormat="1" applyFont="1" applyBorder="1" applyAlignment="1">
      <alignment horizontal="center"/>
    </xf>
    <xf numFmtId="0" fontId="66" fillId="0" borderId="184" xfId="0" applyFont="1" applyBorder="1" applyAlignment="1">
      <alignment horizontal="center"/>
    </xf>
    <xf numFmtId="0" fontId="57" fillId="0" borderId="184" xfId="0" applyFont="1" applyBorder="1" applyAlignment="1">
      <alignment horizontal="center"/>
    </xf>
    <xf numFmtId="4" fontId="20" fillId="26" borderId="245" xfId="0" applyNumberFormat="1" applyFont="1" applyFill="1" applyBorder="1" applyAlignment="1">
      <alignment horizontal="center"/>
    </xf>
    <xf numFmtId="4" fontId="25" fillId="25" borderId="245" xfId="0" applyNumberFormat="1" applyFont="1" applyFill="1" applyBorder="1" applyAlignment="1">
      <alignment horizontal="center"/>
    </xf>
    <xf numFmtId="4" fontId="20" fillId="26" borderId="246" xfId="0" applyNumberFormat="1" applyFont="1" applyFill="1" applyBorder="1" applyAlignment="1">
      <alignment horizontal="center"/>
    </xf>
    <xf numFmtId="4" fontId="25" fillId="25" borderId="246" xfId="0" applyNumberFormat="1" applyFont="1" applyFill="1" applyBorder="1" applyAlignment="1">
      <alignment horizontal="center"/>
    </xf>
    <xf numFmtId="0" fontId="9" fillId="58" borderId="247" xfId="0" applyFont="1" applyFill="1" applyBorder="1" applyAlignment="1" applyProtection="1">
      <alignment horizontal="center"/>
      <protection locked="0"/>
    </xf>
    <xf numFmtId="0" fontId="9" fillId="58" borderId="248" xfId="0" applyFont="1" applyFill="1" applyBorder="1" applyAlignment="1" applyProtection="1">
      <alignment horizontal="center"/>
      <protection locked="0"/>
    </xf>
    <xf numFmtId="0" fontId="9" fillId="58" borderId="249" xfId="0" applyFont="1" applyFill="1" applyBorder="1" applyAlignment="1" applyProtection="1">
      <alignment horizontal="center"/>
      <protection locked="0"/>
    </xf>
    <xf numFmtId="1" fontId="16" fillId="0" borderId="184" xfId="0" applyNumberFormat="1" applyFont="1" applyBorder="1" applyAlignment="1">
      <alignment horizontal="center" vertical="center"/>
    </xf>
    <xf numFmtId="169" fontId="16" fillId="0" borderId="184" xfId="0" applyNumberFormat="1" applyFont="1" applyBorder="1" applyAlignment="1">
      <alignment horizontal="center" vertical="center"/>
    </xf>
    <xf numFmtId="167" fontId="15" fillId="11" borderId="242" xfId="0" quotePrefix="1" applyNumberFormat="1" applyFont="1" applyFill="1" applyBorder="1" applyAlignment="1">
      <alignment horizontal="center"/>
    </xf>
    <xf numFmtId="1" fontId="7" fillId="11" borderId="221" xfId="0" applyNumberFormat="1" applyFont="1" applyFill="1" applyBorder="1" applyAlignment="1">
      <alignment horizontal="center"/>
    </xf>
    <xf numFmtId="2" fontId="14" fillId="16" borderId="229" xfId="0" quotePrefix="1" applyNumberFormat="1" applyFont="1" applyFill="1" applyBorder="1" applyAlignment="1">
      <alignment horizontal="center"/>
    </xf>
    <xf numFmtId="173" fontId="56" fillId="42" borderId="250" xfId="5" applyNumberFormat="1" applyFont="1" applyFill="1" applyBorder="1" applyAlignment="1" applyProtection="1">
      <alignment horizontal="center"/>
      <protection locked="0"/>
    </xf>
    <xf numFmtId="0" fontId="4" fillId="6" borderId="221" xfId="0" applyFont="1" applyFill="1" applyBorder="1" applyAlignment="1">
      <alignment horizontal="center"/>
    </xf>
    <xf numFmtId="168" fontId="4" fillId="6" borderId="221" xfId="0" applyNumberFormat="1" applyFont="1" applyFill="1" applyBorder="1" applyAlignment="1">
      <alignment horizontal="center"/>
    </xf>
    <xf numFmtId="171" fontId="4" fillId="6" borderId="221" xfId="0" applyNumberFormat="1" applyFont="1" applyFill="1" applyBorder="1" applyAlignment="1">
      <alignment horizontal="center"/>
    </xf>
    <xf numFmtId="0" fontId="46" fillId="3" borderId="251" xfId="0" applyFont="1" applyFill="1" applyBorder="1" applyAlignment="1" applyProtection="1">
      <alignment horizontal="center" vertical="center"/>
      <protection locked="0"/>
    </xf>
    <xf numFmtId="49" fontId="0" fillId="0" borderId="185" xfId="0" applyNumberFormat="1" applyBorder="1" applyAlignment="1">
      <alignment horizontal="center" vertical="center"/>
    </xf>
    <xf numFmtId="0" fontId="0" fillId="0" borderId="251" xfId="5" applyFont="1" applyBorder="1" applyAlignment="1" applyProtection="1">
      <alignment horizontal="left" vertical="center"/>
      <protection locked="0"/>
    </xf>
    <xf numFmtId="1" fontId="0" fillId="0" borderId="184" xfId="5" applyNumberFormat="1" applyFont="1" applyBorder="1" applyAlignment="1" applyProtection="1">
      <alignment horizontal="center" vertical="center"/>
      <protection locked="0"/>
    </xf>
    <xf numFmtId="0" fontId="0" fillId="0" borderId="185" xfId="5" applyFont="1" applyBorder="1" applyAlignment="1" applyProtection="1">
      <alignment horizontal="center" vertical="center"/>
      <protection locked="0"/>
    </xf>
    <xf numFmtId="169" fontId="6" fillId="35" borderId="251" xfId="0" applyNumberFormat="1" applyFont="1" applyFill="1" applyBorder="1" applyAlignment="1" applyProtection="1">
      <alignment horizontal="right" vertical="center"/>
      <protection locked="0"/>
    </xf>
    <xf numFmtId="169" fontId="6" fillId="35" borderId="184" xfId="0" applyNumberFormat="1" applyFont="1" applyFill="1" applyBorder="1" applyAlignment="1" applyProtection="1">
      <alignment horizontal="right" vertical="center"/>
      <protection locked="0"/>
    </xf>
    <xf numFmtId="169" fontId="6" fillId="35" borderId="185" xfId="0" applyNumberFormat="1" applyFont="1" applyFill="1" applyBorder="1" applyAlignment="1" applyProtection="1">
      <alignment horizontal="right" vertical="center"/>
      <protection locked="0"/>
    </xf>
    <xf numFmtId="14" fontId="0" fillId="0" borderId="251" xfId="5" applyNumberFormat="1" applyFont="1" applyBorder="1" applyAlignment="1" applyProtection="1">
      <alignment horizontal="center" vertical="center"/>
      <protection locked="0"/>
    </xf>
    <xf numFmtId="1" fontId="0" fillId="0" borderId="185" xfId="5" applyNumberFormat="1" applyFont="1" applyBorder="1" applyAlignment="1" applyProtection="1">
      <alignment horizontal="center" vertical="center"/>
      <protection locked="0"/>
    </xf>
    <xf numFmtId="0" fontId="69" fillId="0" borderId="184" xfId="0" applyFont="1" applyBorder="1" applyAlignment="1">
      <alignment horizontal="center" vertical="center"/>
    </xf>
    <xf numFmtId="0" fontId="69" fillId="0" borderId="185" xfId="0" applyFont="1" applyBorder="1" applyAlignment="1">
      <alignment horizontal="center" vertical="center"/>
    </xf>
    <xf numFmtId="0" fontId="69" fillId="0" borderId="252" xfId="0" applyFont="1" applyBorder="1" applyAlignment="1">
      <alignment horizontal="center" vertical="center"/>
    </xf>
    <xf numFmtId="0" fontId="0" fillId="0" borderId="184" xfId="0" applyBorder="1" applyAlignment="1">
      <alignment horizontal="center" vertical="center"/>
    </xf>
    <xf numFmtId="2" fontId="16" fillId="0" borderId="184" xfId="0" applyNumberFormat="1" applyFont="1" applyBorder="1" applyAlignment="1">
      <alignment horizontal="center" vertical="center"/>
    </xf>
    <xf numFmtId="1" fontId="0" fillId="0" borderId="184" xfId="0" applyNumberFormat="1" applyBorder="1" applyAlignment="1">
      <alignment horizontal="center" vertical="center"/>
    </xf>
    <xf numFmtId="4" fontId="14" fillId="25" borderId="229" xfId="0" applyNumberFormat="1" applyFont="1" applyFill="1" applyBorder="1" applyAlignment="1">
      <alignment horizontal="center"/>
    </xf>
    <xf numFmtId="4" fontId="5" fillId="22" borderId="253" xfId="0" applyNumberFormat="1" applyFont="1" applyFill="1" applyBorder="1" applyAlignment="1">
      <alignment horizontal="center"/>
    </xf>
    <xf numFmtId="173" fontId="56" fillId="42" borderId="184" xfId="5" applyNumberFormat="1" applyFont="1" applyFill="1" applyBorder="1" applyAlignment="1" applyProtection="1">
      <alignment horizontal="center"/>
      <protection locked="0"/>
    </xf>
    <xf numFmtId="0" fontId="69" fillId="0" borderId="251" xfId="0" applyFont="1" applyBorder="1" applyAlignment="1">
      <alignment horizontal="left" vertical="center"/>
    </xf>
    <xf numFmtId="14" fontId="69" fillId="0" borderId="251" xfId="0" applyNumberFormat="1" applyFont="1" applyBorder="1" applyAlignment="1">
      <alignment horizontal="center" vertical="center"/>
    </xf>
    <xf numFmtId="14" fontId="68" fillId="42" borderId="184" xfId="0" applyNumberFormat="1" applyFont="1" applyFill="1" applyBorder="1" applyAlignment="1">
      <alignment horizontal="center"/>
    </xf>
    <xf numFmtId="169" fontId="80" fillId="51" borderId="251" xfId="0" applyNumberFormat="1" applyFont="1" applyFill="1" applyBorder="1" applyAlignment="1" applyProtection="1">
      <alignment horizontal="right" vertical="center"/>
      <protection locked="0"/>
    </xf>
    <xf numFmtId="14" fontId="68" fillId="42" borderId="250" xfId="0" applyNumberFormat="1" applyFont="1" applyFill="1" applyBorder="1" applyAlignment="1">
      <alignment horizontal="center"/>
    </xf>
    <xf numFmtId="2" fontId="14" fillId="16" borderId="240" xfId="0" quotePrefix="1" applyNumberFormat="1" applyFont="1" applyFill="1" applyBorder="1" applyAlignment="1">
      <alignment horizontal="center"/>
    </xf>
    <xf numFmtId="14" fontId="68" fillId="41" borderId="254" xfId="0" applyNumberFormat="1" applyFont="1" applyFill="1" applyBorder="1" applyAlignment="1">
      <alignment horizontal="center"/>
    </xf>
    <xf numFmtId="14" fontId="69" fillId="41" borderId="254" xfId="0" applyNumberFormat="1" applyFont="1" applyFill="1" applyBorder="1" applyAlignment="1">
      <alignment horizontal="center"/>
    </xf>
    <xf numFmtId="0" fontId="46" fillId="3" borderId="255" xfId="0" applyFont="1" applyFill="1" applyBorder="1" applyAlignment="1" applyProtection="1">
      <alignment horizontal="center" vertical="center"/>
      <protection locked="0"/>
    </xf>
    <xf numFmtId="49" fontId="0" fillId="0" borderId="256" xfId="0" applyNumberFormat="1" applyBorder="1" applyAlignment="1">
      <alignment horizontal="center" vertical="center"/>
    </xf>
    <xf numFmtId="0" fontId="69" fillId="0" borderId="255" xfId="0" applyFont="1" applyBorder="1" applyAlignment="1">
      <alignment horizontal="left" vertical="center"/>
    </xf>
    <xf numFmtId="0" fontId="38" fillId="0" borderId="257" xfId="3" applyBorder="1" applyAlignment="1" applyProtection="1">
      <alignment horizontal="left" vertical="center"/>
    </xf>
    <xf numFmtId="0" fontId="69" fillId="0" borderId="250" xfId="0" applyFont="1" applyBorder="1" applyAlignment="1">
      <alignment horizontal="center" vertical="center"/>
    </xf>
    <xf numFmtId="0" fontId="0" fillId="0" borderId="256" xfId="5" applyFont="1" applyBorder="1" applyAlignment="1" applyProtection="1">
      <alignment horizontal="center" vertical="center"/>
      <protection locked="0"/>
    </xf>
    <xf numFmtId="0" fontId="69" fillId="0" borderId="257" xfId="0" applyFont="1" applyBorder="1" applyAlignment="1">
      <alignment horizontal="center" vertical="center"/>
    </xf>
    <xf numFmtId="0" fontId="69" fillId="0" borderId="256" xfId="0" applyFont="1" applyBorder="1" applyAlignment="1">
      <alignment horizontal="center" vertical="center"/>
    </xf>
    <xf numFmtId="4" fontId="14" fillId="25" borderId="258" xfId="0" applyNumberFormat="1" applyFont="1" applyFill="1" applyBorder="1" applyAlignment="1">
      <alignment horizontal="center"/>
    </xf>
    <xf numFmtId="4" fontId="5" fillId="22" borderId="259" xfId="0" applyNumberFormat="1" applyFont="1" applyFill="1" applyBorder="1" applyAlignment="1">
      <alignment horizontal="center"/>
    </xf>
    <xf numFmtId="1" fontId="7" fillId="11" borderId="260" xfId="0" applyNumberFormat="1" applyFont="1" applyFill="1" applyBorder="1" applyAlignment="1">
      <alignment horizontal="center"/>
    </xf>
    <xf numFmtId="3" fontId="14" fillId="29" borderId="261" xfId="0" applyNumberFormat="1" applyFont="1" applyFill="1" applyBorder="1" applyAlignment="1" applyProtection="1">
      <alignment horizontal="center" vertical="center"/>
      <protection locked="0"/>
    </xf>
    <xf numFmtId="3" fontId="14" fillId="29" borderId="257" xfId="0" applyNumberFormat="1" applyFont="1" applyFill="1" applyBorder="1" applyAlignment="1" applyProtection="1">
      <alignment horizontal="center" vertical="center"/>
      <protection locked="0"/>
    </xf>
    <xf numFmtId="169" fontId="14" fillId="29" borderId="250" xfId="0" applyNumberFormat="1" applyFont="1" applyFill="1" applyBorder="1" applyAlignment="1" applyProtection="1">
      <alignment horizontal="center" vertical="center"/>
      <protection locked="0"/>
    </xf>
    <xf numFmtId="3" fontId="14" fillId="29" borderId="250" xfId="1" applyNumberFormat="1" applyFont="1" applyFill="1" applyBorder="1" applyAlignment="1" applyProtection="1">
      <alignment horizontal="center" vertical="center"/>
      <protection locked="0"/>
    </xf>
    <xf numFmtId="2" fontId="14" fillId="29" borderId="250" xfId="0" applyNumberFormat="1" applyFont="1" applyFill="1" applyBorder="1" applyAlignment="1" applyProtection="1">
      <alignment horizontal="center" vertical="center"/>
      <protection locked="0"/>
    </xf>
    <xf numFmtId="1" fontId="14" fillId="29" borderId="250" xfId="0" applyNumberFormat="1" applyFont="1" applyFill="1" applyBorder="1" applyAlignment="1">
      <alignment horizontal="center" vertical="center"/>
    </xf>
    <xf numFmtId="1" fontId="14" fillId="29" borderId="262" xfId="0" applyNumberFormat="1" applyFont="1" applyFill="1" applyBorder="1" applyAlignment="1">
      <alignment horizontal="center" vertical="center"/>
    </xf>
    <xf numFmtId="1" fontId="14" fillId="29" borderId="184" xfId="0" applyNumberFormat="1" applyFont="1" applyFill="1" applyBorder="1" applyAlignment="1">
      <alignment horizontal="center" vertical="center"/>
    </xf>
    <xf numFmtId="0" fontId="69" fillId="0" borderId="184" xfId="0" applyFont="1" applyBorder="1" applyAlignment="1">
      <alignment horizontal="center"/>
    </xf>
    <xf numFmtId="1" fontId="7" fillId="11" borderId="265" xfId="0" applyNumberFormat="1" applyFont="1" applyFill="1" applyBorder="1" applyAlignment="1">
      <alignment horizontal="center"/>
    </xf>
    <xf numFmtId="167" fontId="16" fillId="6" borderId="221" xfId="0" quotePrefix="1" applyNumberFormat="1" applyFont="1" applyFill="1" applyBorder="1" applyAlignment="1">
      <alignment horizontal="center"/>
    </xf>
    <xf numFmtId="0" fontId="4" fillId="0" borderId="251" xfId="5" applyBorder="1" applyAlignment="1" applyProtection="1">
      <alignment horizontal="left" vertical="center"/>
      <protection locked="0"/>
    </xf>
    <xf numFmtId="1" fontId="4" fillId="0" borderId="185" xfId="5" applyNumberFormat="1" applyBorder="1" applyAlignment="1" applyProtection="1">
      <alignment horizontal="center" vertical="center"/>
      <protection locked="0"/>
    </xf>
    <xf numFmtId="0" fontId="69" fillId="0" borderId="251" xfId="0" applyFont="1" applyBorder="1" applyAlignment="1">
      <alignment horizontal="center" vertical="center"/>
    </xf>
    <xf numFmtId="3" fontId="4" fillId="0" borderId="251" xfId="0" applyNumberFormat="1" applyFont="1" applyBorder="1" applyAlignment="1">
      <alignment horizontal="center" vertical="center"/>
    </xf>
    <xf numFmtId="4" fontId="5" fillId="22" borderId="266" xfId="0" applyNumberFormat="1" applyFont="1" applyFill="1" applyBorder="1" applyAlignment="1">
      <alignment horizontal="center"/>
    </xf>
    <xf numFmtId="0" fontId="79" fillId="46" borderId="251" xfId="0" applyFont="1" applyFill="1" applyBorder="1" applyAlignment="1" applyProtection="1">
      <alignment horizontal="center" vertical="center"/>
      <protection locked="0"/>
    </xf>
    <xf numFmtId="0" fontId="73" fillId="0" borderId="184" xfId="0" applyFont="1" applyBorder="1" applyAlignment="1">
      <alignment horizontal="center" vertical="center"/>
    </xf>
    <xf numFmtId="169" fontId="80" fillId="51" borderId="184" xfId="0" applyNumberFormat="1" applyFont="1" applyFill="1" applyBorder="1" applyAlignment="1" applyProtection="1">
      <alignment horizontal="right" vertical="center"/>
      <protection locked="0"/>
    </xf>
    <xf numFmtId="169" fontId="80" fillId="51" borderId="185" xfId="0" applyNumberFormat="1" applyFont="1" applyFill="1" applyBorder="1" applyAlignment="1" applyProtection="1">
      <alignment horizontal="right" vertical="center"/>
      <protection locked="0"/>
    </xf>
    <xf numFmtId="0" fontId="73" fillId="0" borderId="185" xfId="0" applyFont="1" applyBorder="1" applyAlignment="1">
      <alignment horizontal="center" vertical="center"/>
    </xf>
    <xf numFmtId="4" fontId="14" fillId="25" borderId="267" xfId="0" applyNumberFormat="1" applyFont="1" applyFill="1" applyBorder="1" applyAlignment="1">
      <alignment horizontal="center"/>
    </xf>
    <xf numFmtId="0" fontId="38" fillId="0" borderId="257" xfId="3" applyBorder="1" applyAlignment="1" applyProtection="1">
      <alignment horizontal="left" vertical="center"/>
      <protection locked="0"/>
    </xf>
    <xf numFmtId="4" fontId="14" fillId="25" borderId="261" xfId="0" applyNumberFormat="1" applyFont="1" applyFill="1" applyBorder="1" applyAlignment="1">
      <alignment horizontal="center"/>
    </xf>
    <xf numFmtId="4" fontId="5" fillId="22" borderId="212" xfId="0" applyNumberFormat="1" applyFont="1" applyFill="1" applyBorder="1" applyAlignment="1">
      <alignment horizontal="center"/>
    </xf>
    <xf numFmtId="1" fontId="7" fillId="11" borderId="244" xfId="0" applyNumberFormat="1" applyFont="1" applyFill="1" applyBorder="1" applyAlignment="1">
      <alignment horizontal="center"/>
    </xf>
    <xf numFmtId="2" fontId="14" fillId="16" borderId="268" xfId="0" quotePrefix="1" applyNumberFormat="1" applyFont="1" applyFill="1" applyBorder="1" applyAlignment="1">
      <alignment horizontal="center"/>
    </xf>
    <xf numFmtId="167" fontId="16" fillId="6" borderId="242" xfId="0" quotePrefix="1" applyNumberFormat="1" applyFont="1" applyFill="1" applyBorder="1" applyAlignment="1">
      <alignment horizontal="center"/>
    </xf>
    <xf numFmtId="0" fontId="14" fillId="29" borderId="184" xfId="0" applyFont="1" applyFill="1" applyBorder="1" applyAlignment="1">
      <alignment horizontal="center" vertical="center"/>
    </xf>
    <xf numFmtId="0" fontId="14" fillId="29" borderId="184" xfId="0" applyFont="1" applyFill="1" applyBorder="1" applyAlignment="1" applyProtection="1">
      <alignment horizontal="center" vertical="center"/>
      <protection locked="0"/>
    </xf>
    <xf numFmtId="169" fontId="14" fillId="29" borderId="184" xfId="0" applyNumberFormat="1" applyFont="1" applyFill="1" applyBorder="1" applyAlignment="1" applyProtection="1">
      <alignment horizontal="center" vertical="center"/>
      <protection locked="0"/>
    </xf>
    <xf numFmtId="167" fontId="14" fillId="29" borderId="184" xfId="0" applyNumberFormat="1" applyFont="1" applyFill="1" applyBorder="1" applyAlignment="1">
      <alignment horizontal="center" vertical="center"/>
    </xf>
    <xf numFmtId="3" fontId="14" fillId="29" borderId="184" xfId="0" applyNumberFormat="1" applyFont="1" applyFill="1" applyBorder="1" applyAlignment="1" applyProtection="1">
      <alignment horizontal="center" vertical="center"/>
      <protection locked="0"/>
    </xf>
    <xf numFmtId="3" fontId="14" fillId="29" borderId="184" xfId="0" applyNumberFormat="1" applyFont="1" applyFill="1" applyBorder="1" applyAlignment="1">
      <alignment horizontal="center" vertical="center"/>
    </xf>
    <xf numFmtId="2" fontId="14" fillId="29" borderId="184" xfId="0" applyNumberFormat="1" applyFont="1" applyFill="1" applyBorder="1" applyAlignment="1" applyProtection="1">
      <alignment horizontal="center" vertical="center"/>
      <protection locked="0"/>
    </xf>
    <xf numFmtId="3" fontId="16" fillId="0" borderId="184" xfId="0" quotePrefix="1" applyNumberFormat="1" applyFont="1" applyBorder="1" applyAlignment="1" applyProtection="1">
      <alignment horizontal="right"/>
      <protection locked="0"/>
    </xf>
    <xf numFmtId="1" fontId="7" fillId="11" borderId="184" xfId="0" applyNumberFormat="1" applyFont="1" applyFill="1" applyBorder="1" applyAlignment="1">
      <alignment horizontal="center"/>
    </xf>
    <xf numFmtId="3" fontId="14" fillId="29" borderId="255" xfId="0" applyNumberFormat="1" applyFont="1" applyFill="1" applyBorder="1" applyAlignment="1" applyProtection="1">
      <alignment horizontal="center" vertical="center"/>
      <protection locked="0"/>
    </xf>
    <xf numFmtId="3" fontId="14" fillId="29" borderId="250" xfId="0" applyNumberFormat="1" applyFont="1" applyFill="1" applyBorder="1" applyAlignment="1" applyProtection="1">
      <alignment horizontal="center" vertical="center"/>
      <protection locked="0"/>
    </xf>
    <xf numFmtId="3" fontId="14" fillId="29" borderId="256" xfId="0" applyNumberFormat="1" applyFont="1" applyFill="1" applyBorder="1" applyAlignment="1">
      <alignment horizontal="center" vertical="center"/>
    </xf>
    <xf numFmtId="0" fontId="46" fillId="3" borderId="269" xfId="0" applyFont="1" applyFill="1" applyBorder="1" applyAlignment="1" applyProtection="1">
      <alignment horizontal="center" vertical="center"/>
      <protection locked="0"/>
    </xf>
    <xf numFmtId="0" fontId="16" fillId="0" borderId="252" xfId="0" applyFont="1" applyBorder="1" applyAlignment="1">
      <alignment horizontal="center" vertical="center"/>
    </xf>
    <xf numFmtId="0" fontId="0" fillId="0" borderId="251" xfId="0" applyBorder="1" applyAlignment="1">
      <alignment horizontal="left" vertical="center"/>
    </xf>
    <xf numFmtId="0" fontId="0" fillId="0" borderId="185" xfId="0" applyBorder="1" applyAlignment="1">
      <alignment horizontal="center" vertical="center"/>
    </xf>
    <xf numFmtId="3" fontId="0" fillId="0" borderId="185" xfId="0" applyNumberFormat="1" applyBorder="1" applyAlignment="1">
      <alignment horizontal="center" vertical="center"/>
    </xf>
    <xf numFmtId="3" fontId="0" fillId="0" borderId="251" xfId="0" applyNumberFormat="1" applyBorder="1" applyAlignment="1">
      <alignment horizontal="center" vertical="center"/>
    </xf>
    <xf numFmtId="3" fontId="16" fillId="0" borderId="184" xfId="0" applyNumberFormat="1" applyFont="1" applyBorder="1" applyAlignment="1">
      <alignment horizontal="center" vertical="center"/>
    </xf>
    <xf numFmtId="1" fontId="16" fillId="0" borderId="251" xfId="0" applyNumberFormat="1" applyFont="1" applyBorder="1" applyAlignment="1">
      <alignment horizontal="center" vertical="center"/>
    </xf>
    <xf numFmtId="1" fontId="16" fillId="0" borderId="185" xfId="0" applyNumberFormat="1" applyFont="1" applyBorder="1" applyAlignment="1">
      <alignment horizontal="center" vertical="center"/>
    </xf>
    <xf numFmtId="4" fontId="14" fillId="25" borderId="266" xfId="0" applyNumberFormat="1" applyFont="1" applyFill="1" applyBorder="1" applyAlignment="1">
      <alignment horizontal="center"/>
    </xf>
    <xf numFmtId="0" fontId="16" fillId="0" borderId="261" xfId="0" applyFont="1" applyBorder="1" applyAlignment="1">
      <alignment horizontal="center" vertical="center"/>
    </xf>
    <xf numFmtId="0" fontId="0" fillId="0" borderId="255" xfId="0" applyBorder="1" applyAlignment="1">
      <alignment horizontal="left" vertical="center"/>
    </xf>
    <xf numFmtId="0" fontId="4" fillId="0" borderId="250" xfId="0" applyFont="1" applyBorder="1" applyAlignment="1">
      <alignment horizontal="center" vertical="center"/>
    </xf>
    <xf numFmtId="0" fontId="0" fillId="0" borderId="256" xfId="0" applyBorder="1" applyAlignment="1">
      <alignment horizontal="center" vertical="center"/>
    </xf>
    <xf numFmtId="169" fontId="5" fillId="35" borderId="251" xfId="0" applyNumberFormat="1" applyFont="1" applyFill="1" applyBorder="1" applyAlignment="1" applyProtection="1">
      <alignment horizontal="right" vertical="center"/>
      <protection locked="0"/>
    </xf>
    <xf numFmtId="169" fontId="5" fillId="35" borderId="184" xfId="0" applyNumberFormat="1" applyFont="1" applyFill="1" applyBorder="1" applyAlignment="1" applyProtection="1">
      <alignment horizontal="right" vertical="center"/>
      <protection locked="0"/>
    </xf>
    <xf numFmtId="169" fontId="5" fillId="35" borderId="185" xfId="0" applyNumberFormat="1" applyFont="1" applyFill="1" applyBorder="1" applyAlignment="1" applyProtection="1">
      <alignment horizontal="right" vertical="center"/>
      <protection locked="0"/>
    </xf>
    <xf numFmtId="4" fontId="14" fillId="25" borderId="212" xfId="0" applyNumberFormat="1" applyFont="1" applyFill="1" applyBorder="1" applyAlignment="1">
      <alignment horizontal="center"/>
    </xf>
    <xf numFmtId="4" fontId="5" fillId="22" borderId="214" xfId="0" applyNumberFormat="1" applyFont="1" applyFill="1" applyBorder="1" applyAlignment="1">
      <alignment horizontal="center"/>
    </xf>
    <xf numFmtId="1" fontId="7" fillId="11" borderId="270" xfId="0" applyNumberFormat="1" applyFont="1" applyFill="1" applyBorder="1" applyAlignment="1">
      <alignment horizontal="center"/>
    </xf>
    <xf numFmtId="169" fontId="14" fillId="29" borderId="255" xfId="0" applyNumberFormat="1" applyFont="1" applyFill="1" applyBorder="1" applyAlignment="1" applyProtection="1">
      <alignment horizontal="center" vertical="center"/>
      <protection locked="0"/>
    </xf>
    <xf numFmtId="169" fontId="14" fillId="29" borderId="256" xfId="0" applyNumberFormat="1" applyFont="1" applyFill="1" applyBorder="1" applyAlignment="1" applyProtection="1">
      <alignment horizontal="center" vertical="center"/>
      <protection locked="0"/>
    </xf>
    <xf numFmtId="1" fontId="14" fillId="29" borderId="250" xfId="0" applyNumberFormat="1" applyFont="1" applyFill="1" applyBorder="1" applyAlignment="1" applyProtection="1">
      <alignment horizontal="center" vertical="center"/>
      <protection locked="0"/>
    </xf>
    <xf numFmtId="1" fontId="14" fillId="29" borderId="256" xfId="0" applyNumberFormat="1" applyFont="1" applyFill="1" applyBorder="1" applyAlignment="1">
      <alignment horizontal="center" vertical="center"/>
    </xf>
    <xf numFmtId="3" fontId="16" fillId="0" borderId="184" xfId="0" quotePrefix="1" applyNumberFormat="1" applyFont="1" applyBorder="1" applyAlignment="1" applyProtection="1">
      <alignment horizontal="right" vertical="center"/>
      <protection locked="0"/>
    </xf>
    <xf numFmtId="0" fontId="16" fillId="0" borderId="185" xfId="0" applyFont="1" applyBorder="1" applyAlignment="1">
      <alignment horizontal="center" vertical="center"/>
    </xf>
    <xf numFmtId="14" fontId="4" fillId="0" borderId="251" xfId="5" applyNumberFormat="1" applyBorder="1" applyAlignment="1" applyProtection="1">
      <alignment horizontal="center" vertical="center"/>
      <protection locked="0"/>
    </xf>
    <xf numFmtId="0" fontId="4" fillId="0" borderId="184" xfId="0" applyFont="1" applyBorder="1" applyAlignment="1">
      <alignment horizontal="center" vertical="center"/>
    </xf>
    <xf numFmtId="0" fontId="16" fillId="0" borderId="256" xfId="0" applyFont="1" applyBorder="1" applyAlignment="1">
      <alignment horizontal="center" vertical="center"/>
    </xf>
    <xf numFmtId="0" fontId="0" fillId="0" borderId="255" xfId="5" applyFont="1" applyBorder="1" applyAlignment="1" applyProtection="1">
      <alignment horizontal="left" vertical="center"/>
      <protection locked="0"/>
    </xf>
    <xf numFmtId="0" fontId="0" fillId="0" borderId="250" xfId="0" applyBorder="1" applyAlignment="1">
      <alignment horizontal="center" vertical="center"/>
    </xf>
    <xf numFmtId="1" fontId="16" fillId="0" borderId="255" xfId="0" applyNumberFormat="1" applyFont="1" applyBorder="1" applyAlignment="1">
      <alignment horizontal="center" vertical="center"/>
    </xf>
    <xf numFmtId="169" fontId="16" fillId="0" borderId="250" xfId="0" applyNumberFormat="1" applyFont="1" applyBorder="1" applyAlignment="1">
      <alignment horizontal="center" vertical="center"/>
    </xf>
    <xf numFmtId="1" fontId="16" fillId="0" borderId="250" xfId="0" applyNumberFormat="1" applyFont="1" applyBorder="1" applyAlignment="1">
      <alignment horizontal="center" vertical="center"/>
    </xf>
    <xf numFmtId="1" fontId="16" fillId="0" borderId="256" xfId="0" applyNumberFormat="1" applyFont="1" applyBorder="1" applyAlignment="1">
      <alignment horizontal="center" vertical="center"/>
    </xf>
    <xf numFmtId="0" fontId="15" fillId="0" borderId="185" xfId="0" applyFont="1" applyBorder="1" applyAlignment="1">
      <alignment horizontal="center" vertical="center"/>
    </xf>
    <xf numFmtId="0" fontId="4" fillId="0" borderId="185" xfId="0" applyFont="1" applyBorder="1" applyAlignment="1">
      <alignment horizontal="center" vertical="center"/>
    </xf>
    <xf numFmtId="1" fontId="69" fillId="0" borderId="252" xfId="1" applyNumberFormat="1" applyFont="1" applyBorder="1" applyAlignment="1">
      <alignment horizontal="center" vertical="center"/>
    </xf>
    <xf numFmtId="169" fontId="0" fillId="0" borderId="251" xfId="0" applyNumberFormat="1" applyBorder="1" applyAlignment="1">
      <alignment horizontal="center" vertical="center"/>
    </xf>
    <xf numFmtId="167" fontId="15" fillId="11" borderId="271" xfId="0" quotePrefix="1" applyNumberFormat="1" applyFont="1" applyFill="1" applyBorder="1" applyAlignment="1">
      <alignment horizontal="center"/>
    </xf>
    <xf numFmtId="2" fontId="14" fillId="16" borderId="244" xfId="0" quotePrefix="1" applyNumberFormat="1" applyFont="1" applyFill="1" applyBorder="1" applyAlignment="1">
      <alignment horizontal="center"/>
    </xf>
    <xf numFmtId="0" fontId="15" fillId="0" borderId="256" xfId="0" applyFont="1" applyBorder="1" applyAlignment="1">
      <alignment horizontal="center" vertical="center"/>
    </xf>
    <xf numFmtId="0" fontId="4" fillId="0" borderId="256" xfId="0" applyFont="1" applyBorder="1" applyAlignment="1">
      <alignment horizontal="center" vertical="center"/>
    </xf>
    <xf numFmtId="169" fontId="6" fillId="35" borderId="272" xfId="0" applyNumberFormat="1" applyFont="1" applyFill="1" applyBorder="1" applyAlignment="1" applyProtection="1">
      <alignment horizontal="right" vertical="center"/>
      <protection locked="0"/>
    </xf>
    <xf numFmtId="169" fontId="6" fillId="35" borderId="248" xfId="0" applyNumberFormat="1" applyFont="1" applyFill="1" applyBorder="1" applyAlignment="1" applyProtection="1">
      <alignment horizontal="right" vertical="center"/>
      <protection locked="0"/>
    </xf>
    <xf numFmtId="169" fontId="6" fillId="35" borderId="273" xfId="0" applyNumberFormat="1" applyFont="1" applyFill="1" applyBorder="1" applyAlignment="1" applyProtection="1">
      <alignment horizontal="right" vertical="center"/>
      <protection locked="0"/>
    </xf>
    <xf numFmtId="14" fontId="4" fillId="0" borderId="272" xfId="5" applyNumberFormat="1" applyBorder="1" applyAlignment="1" applyProtection="1">
      <alignment horizontal="center" vertical="center"/>
      <protection locked="0"/>
    </xf>
    <xf numFmtId="1" fontId="4" fillId="0" borderId="273" xfId="5" applyNumberFormat="1" applyBorder="1" applyAlignment="1" applyProtection="1">
      <alignment horizontal="center" vertical="center"/>
      <protection locked="0"/>
    </xf>
    <xf numFmtId="3" fontId="0" fillId="0" borderId="272" xfId="0" applyNumberFormat="1" applyBorder="1" applyAlignment="1">
      <alignment horizontal="center" vertical="center"/>
    </xf>
    <xf numFmtId="3" fontId="16" fillId="0" borderId="248" xfId="0" applyNumberFormat="1" applyFont="1" applyBorder="1" applyAlignment="1">
      <alignment horizontal="center" vertical="center"/>
    </xf>
    <xf numFmtId="3" fontId="0" fillId="0" borderId="273" xfId="0" applyNumberFormat="1" applyBorder="1" applyAlignment="1">
      <alignment horizontal="center" vertical="center"/>
    </xf>
    <xf numFmtId="1" fontId="69" fillId="0" borderId="274" xfId="1" applyNumberFormat="1" applyFont="1" applyBorder="1" applyAlignment="1">
      <alignment horizontal="center" vertical="center"/>
    </xf>
    <xf numFmtId="169" fontId="0" fillId="0" borderId="255" xfId="0" applyNumberFormat="1" applyBorder="1" applyAlignment="1">
      <alignment horizontal="center" vertical="center"/>
    </xf>
    <xf numFmtId="1" fontId="0" fillId="0" borderId="250" xfId="0" applyNumberFormat="1" applyBorder="1" applyAlignment="1">
      <alignment horizontal="center" vertical="center"/>
    </xf>
    <xf numFmtId="169" fontId="17" fillId="29" borderId="211" xfId="0" applyNumberFormat="1" applyFont="1" applyFill="1" applyBorder="1" applyAlignment="1" applyProtection="1">
      <alignment horizontal="center" vertical="center"/>
      <protection locked="0"/>
    </xf>
    <xf numFmtId="169" fontId="17" fillId="29" borderId="213" xfId="0" applyNumberFormat="1" applyFont="1" applyFill="1" applyBorder="1" applyAlignment="1" applyProtection="1">
      <alignment horizontal="center" vertical="center"/>
      <protection locked="0"/>
    </xf>
    <xf numFmtId="169" fontId="17" fillId="29" borderId="212" xfId="0" applyNumberFormat="1" applyFont="1" applyFill="1" applyBorder="1" applyAlignment="1" applyProtection="1">
      <alignment horizontal="center" vertical="center"/>
      <protection locked="0"/>
    </xf>
    <xf numFmtId="167" fontId="14" fillId="29" borderId="211" xfId="0" applyNumberFormat="1" applyFont="1" applyFill="1" applyBorder="1" applyAlignment="1">
      <alignment vertical="center"/>
    </xf>
    <xf numFmtId="3" fontId="14" fillId="29" borderId="212" xfId="0" applyNumberFormat="1" applyFont="1" applyFill="1" applyBorder="1" applyAlignment="1" applyProtection="1">
      <alignment horizontal="center" vertical="center"/>
      <protection locked="0"/>
    </xf>
    <xf numFmtId="3" fontId="14" fillId="29" borderId="211" xfId="0" applyNumberFormat="1" applyFont="1" applyFill="1" applyBorder="1" applyAlignment="1" applyProtection="1">
      <alignment horizontal="center" vertical="center"/>
      <protection locked="0"/>
    </xf>
    <xf numFmtId="3" fontId="14" fillId="29" borderId="213" xfId="0" applyNumberFormat="1" applyFont="1" applyFill="1" applyBorder="1" applyAlignment="1" applyProtection="1">
      <alignment horizontal="center" vertical="center"/>
      <protection locked="0"/>
    </xf>
    <xf numFmtId="3" fontId="14" fillId="29" borderId="212" xfId="0" applyNumberFormat="1" applyFont="1" applyFill="1" applyBorder="1" applyAlignment="1">
      <alignment horizontal="center" vertical="center"/>
    </xf>
    <xf numFmtId="3" fontId="14" fillId="29" borderId="214" xfId="0" applyNumberFormat="1" applyFont="1" applyFill="1" applyBorder="1" applyAlignment="1" applyProtection="1">
      <alignment horizontal="center" vertical="center"/>
      <protection locked="0"/>
    </xf>
    <xf numFmtId="1" fontId="7" fillId="11" borderId="275" xfId="0" applyNumberFormat="1" applyFont="1" applyFill="1" applyBorder="1" applyAlignment="1">
      <alignment horizontal="center"/>
    </xf>
    <xf numFmtId="3" fontId="14" fillId="29" borderId="211" xfId="0" applyNumberFormat="1" applyFont="1" applyFill="1" applyBorder="1" applyAlignment="1" applyProtection="1">
      <alignment horizontal="right" vertical="center"/>
      <protection locked="0"/>
    </xf>
    <xf numFmtId="3" fontId="14" fillId="29" borderId="213" xfId="0" applyNumberFormat="1" applyFont="1" applyFill="1" applyBorder="1" applyAlignment="1" applyProtection="1">
      <alignment horizontal="right" vertical="center"/>
      <protection locked="0"/>
    </xf>
    <xf numFmtId="3" fontId="14" fillId="29" borderId="212" xfId="0" applyNumberFormat="1" applyFont="1" applyFill="1" applyBorder="1" applyAlignment="1">
      <alignment horizontal="right" vertical="center"/>
    </xf>
    <xf numFmtId="169" fontId="14" fillId="29" borderId="213" xfId="0" applyNumberFormat="1" applyFont="1" applyFill="1" applyBorder="1" applyAlignment="1" applyProtection="1">
      <alignment horizontal="center" vertical="center"/>
      <protection locked="0"/>
    </xf>
    <xf numFmtId="3" fontId="14" fillId="29" borderId="213" xfId="1" applyNumberFormat="1" applyFont="1" applyFill="1" applyBorder="1" applyAlignment="1" applyProtection="1">
      <alignment horizontal="center" vertical="center"/>
      <protection locked="0"/>
    </xf>
    <xf numFmtId="2" fontId="14" fillId="29" borderId="213" xfId="0" applyNumberFormat="1" applyFont="1" applyFill="1" applyBorder="1" applyAlignment="1" applyProtection="1">
      <alignment horizontal="center" vertical="center"/>
      <protection locked="0"/>
    </xf>
    <xf numFmtId="1" fontId="14" fillId="29" borderId="213" xfId="0" applyNumberFormat="1" applyFont="1" applyFill="1" applyBorder="1" applyAlignment="1">
      <alignment horizontal="center" vertical="center"/>
    </xf>
    <xf numFmtId="1" fontId="14" fillId="29" borderId="212" xfId="0" applyNumberFormat="1" applyFont="1" applyFill="1" applyBorder="1" applyAlignment="1">
      <alignment horizontal="center" vertical="center"/>
    </xf>
    <xf numFmtId="49" fontId="0" fillId="0" borderId="251" xfId="0" applyNumberFormat="1" applyBorder="1" applyAlignment="1">
      <alignment horizontal="center" vertical="center"/>
    </xf>
    <xf numFmtId="0" fontId="0" fillId="0" borderId="184" xfId="5" applyFont="1" applyBorder="1" applyAlignment="1" applyProtection="1">
      <alignment horizontal="left" vertical="center"/>
      <protection locked="0"/>
    </xf>
    <xf numFmtId="0" fontId="38" fillId="0" borderId="184" xfId="3" applyBorder="1" applyAlignment="1" applyProtection="1">
      <alignment horizontal="left" vertical="center"/>
      <protection locked="0"/>
    </xf>
    <xf numFmtId="14" fontId="45" fillId="0" borderId="251" xfId="5" applyNumberFormat="1" applyFont="1" applyBorder="1" applyAlignment="1" applyProtection="1">
      <alignment horizontal="center" vertical="center"/>
      <protection locked="0"/>
    </xf>
    <xf numFmtId="1" fontId="45" fillId="0" borderId="185" xfId="5" applyNumberFormat="1" applyFont="1" applyBorder="1" applyAlignment="1" applyProtection="1">
      <alignment horizontal="center" vertical="center"/>
      <protection locked="0"/>
    </xf>
    <xf numFmtId="0" fontId="77" fillId="0" borderId="251" xfId="0" applyFont="1" applyBorder="1" applyAlignment="1">
      <alignment horizontal="center" vertical="center"/>
    </xf>
    <xf numFmtId="0" fontId="77" fillId="0" borderId="184" xfId="0" applyFont="1" applyBorder="1" applyAlignment="1">
      <alignment horizontal="center" vertical="center"/>
    </xf>
    <xf numFmtId="0" fontId="77" fillId="0" borderId="185" xfId="0" applyFont="1" applyBorder="1" applyAlignment="1">
      <alignment horizontal="center" vertical="center"/>
    </xf>
    <xf numFmtId="169" fontId="16" fillId="0" borderId="251" xfId="0" applyNumberFormat="1" applyFont="1" applyBorder="1" applyAlignment="1">
      <alignment horizontal="center" vertical="center"/>
    </xf>
    <xf numFmtId="0" fontId="46" fillId="3" borderId="276" xfId="0" applyFont="1" applyFill="1" applyBorder="1" applyAlignment="1" applyProtection="1">
      <alignment horizontal="center" vertical="center"/>
      <protection locked="0"/>
    </xf>
    <xf numFmtId="49" fontId="0" fillId="0" borderId="255" xfId="0" applyNumberFormat="1" applyBorder="1" applyAlignment="1">
      <alignment horizontal="center" vertical="center"/>
    </xf>
    <xf numFmtId="0" fontId="0" fillId="0" borderId="250" xfId="5" applyFont="1" applyBorder="1" applyAlignment="1" applyProtection="1">
      <alignment horizontal="left" vertical="center"/>
      <protection locked="0"/>
    </xf>
    <xf numFmtId="0" fontId="38" fillId="0" borderId="250" xfId="3" applyBorder="1" applyAlignment="1" applyProtection="1">
      <alignment horizontal="left" vertical="center"/>
      <protection locked="0"/>
    </xf>
    <xf numFmtId="14" fontId="45" fillId="0" borderId="272" xfId="5" applyNumberFormat="1" applyFont="1" applyBorder="1" applyAlignment="1" applyProtection="1">
      <alignment horizontal="center" vertical="center"/>
      <protection locked="0"/>
    </xf>
    <xf numFmtId="1" fontId="45" fillId="0" borderId="273" xfId="5" applyNumberFormat="1" applyFont="1" applyBorder="1" applyAlignment="1" applyProtection="1">
      <alignment horizontal="center" vertical="center"/>
      <protection locked="0"/>
    </xf>
    <xf numFmtId="0" fontId="77" fillId="0" borderId="272" xfId="0" applyFont="1" applyBorder="1" applyAlignment="1">
      <alignment horizontal="center" vertical="center"/>
    </xf>
    <xf numFmtId="0" fontId="77" fillId="0" borderId="248" xfId="0" applyFont="1" applyBorder="1" applyAlignment="1">
      <alignment horizontal="center" vertical="center"/>
    </xf>
    <xf numFmtId="0" fontId="77" fillId="0" borderId="273" xfId="0" applyFont="1" applyBorder="1" applyAlignment="1">
      <alignment horizontal="center" vertical="center"/>
    </xf>
    <xf numFmtId="0" fontId="69" fillId="0" borderId="274" xfId="0" applyFont="1" applyBorder="1" applyAlignment="1">
      <alignment horizontal="center" vertical="center"/>
    </xf>
    <xf numFmtId="169" fontId="16" fillId="0" borderId="255" xfId="0" applyNumberFormat="1" applyFont="1" applyBorder="1" applyAlignment="1">
      <alignment horizontal="center" vertical="center"/>
    </xf>
    <xf numFmtId="0" fontId="14" fillId="29" borderId="218" xfId="0" applyFont="1" applyFill="1" applyBorder="1" applyAlignment="1">
      <alignment horizontal="center" vertical="center"/>
    </xf>
    <xf numFmtId="169" fontId="14" fillId="29" borderId="211" xfId="0" applyNumberFormat="1" applyFont="1" applyFill="1" applyBorder="1" applyAlignment="1" applyProtection="1">
      <alignment vertical="center"/>
      <protection locked="0"/>
    </xf>
    <xf numFmtId="169" fontId="14" fillId="29" borderId="213" xfId="0" applyNumberFormat="1" applyFont="1" applyFill="1" applyBorder="1" applyAlignment="1" applyProtection="1">
      <alignment vertical="center"/>
      <protection locked="0"/>
    </xf>
    <xf numFmtId="169" fontId="14" fillId="29" borderId="212" xfId="0" applyNumberFormat="1" applyFont="1" applyFill="1" applyBorder="1" applyAlignment="1" applyProtection="1">
      <alignment vertical="center"/>
      <protection locked="0"/>
    </xf>
    <xf numFmtId="167" fontId="14" fillId="29" borderId="211" xfId="0" applyNumberFormat="1" applyFont="1" applyFill="1" applyBorder="1" applyAlignment="1">
      <alignment horizontal="center" vertical="center"/>
    </xf>
    <xf numFmtId="3" fontId="14" fillId="29" borderId="277" xfId="0" applyNumberFormat="1" applyFont="1" applyFill="1" applyBorder="1" applyAlignment="1" applyProtection="1">
      <alignment horizontal="center" vertical="center"/>
      <protection locked="0"/>
    </xf>
    <xf numFmtId="1" fontId="14" fillId="29" borderId="212" xfId="0" applyNumberFormat="1" applyFont="1" applyFill="1" applyBorder="1" applyAlignment="1">
      <alignment horizontal="right" vertical="center"/>
    </xf>
    <xf numFmtId="2" fontId="36" fillId="43" borderId="184" xfId="0" applyNumberFormat="1" applyFont="1" applyFill="1" applyBorder="1" applyAlignment="1">
      <alignment horizontal="center"/>
    </xf>
    <xf numFmtId="0" fontId="70" fillId="43" borderId="184" xfId="0" applyFont="1" applyFill="1" applyBorder="1" applyAlignment="1">
      <alignment horizontal="center"/>
    </xf>
    <xf numFmtId="4" fontId="25" fillId="25" borderId="253" xfId="0" applyNumberFormat="1" applyFont="1" applyFill="1" applyBorder="1" applyAlignment="1">
      <alignment horizontal="center"/>
    </xf>
    <xf numFmtId="0" fontId="36" fillId="43" borderId="184" xfId="0" applyFont="1" applyFill="1" applyBorder="1" applyAlignment="1">
      <alignment horizontal="center"/>
    </xf>
    <xf numFmtId="2" fontId="36" fillId="43" borderId="250" xfId="0" applyNumberFormat="1" applyFont="1" applyFill="1" applyBorder="1" applyAlignment="1">
      <alignment horizontal="center"/>
    </xf>
    <xf numFmtId="0" fontId="70" fillId="43" borderId="250" xfId="0" applyFont="1" applyFill="1" applyBorder="1" applyAlignment="1">
      <alignment horizontal="center"/>
    </xf>
    <xf numFmtId="4" fontId="25" fillId="25" borderId="259" xfId="0" applyNumberFormat="1" applyFont="1" applyFill="1" applyBorder="1" applyAlignment="1">
      <alignment horizontal="center"/>
    </xf>
    <xf numFmtId="0" fontId="36" fillId="43" borderId="250" xfId="0" applyFont="1" applyFill="1" applyBorder="1" applyAlignment="1">
      <alignment horizontal="center"/>
    </xf>
    <xf numFmtId="0" fontId="90" fillId="23" borderId="184" xfId="0" applyFont="1" applyFill="1" applyBorder="1" applyAlignment="1" applyProtection="1">
      <alignment horizontal="center"/>
      <protection locked="0"/>
    </xf>
    <xf numFmtId="0" fontId="91" fillId="23" borderId="251" xfId="0" applyFont="1" applyFill="1" applyBorder="1" applyAlignment="1" applyProtection="1">
      <alignment horizontal="center"/>
      <protection locked="0"/>
    </xf>
    <xf numFmtId="0" fontId="60" fillId="23" borderId="184" xfId="0" applyFont="1" applyFill="1" applyBorder="1" applyAlignment="1">
      <alignment horizontal="center"/>
    </xf>
    <xf numFmtId="0" fontId="91" fillId="23" borderId="184" xfId="0" applyFont="1" applyFill="1" applyBorder="1" applyAlignment="1" applyProtection="1">
      <alignment horizontal="center"/>
      <protection locked="0"/>
    </xf>
    <xf numFmtId="2" fontId="60" fillId="23" borderId="184" xfId="0" applyNumberFormat="1" applyFont="1" applyFill="1" applyBorder="1" applyAlignment="1" applyProtection="1">
      <alignment horizontal="center"/>
      <protection locked="0"/>
    </xf>
    <xf numFmtId="0" fontId="91" fillId="23" borderId="255" xfId="0" applyFont="1" applyFill="1" applyBorder="1" applyAlignment="1" applyProtection="1">
      <alignment horizontal="center"/>
      <protection locked="0"/>
    </xf>
    <xf numFmtId="2" fontId="60" fillId="23" borderId="257" xfId="0" applyNumberFormat="1" applyFont="1" applyFill="1" applyBorder="1" applyAlignment="1" applyProtection="1">
      <alignment horizontal="center"/>
      <protection locked="0"/>
    </xf>
    <xf numFmtId="0" fontId="60" fillId="23" borderId="250" xfId="0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43" borderId="0" xfId="0" applyFont="1" applyFill="1" applyAlignment="1">
      <alignment vertical="center" wrapText="1"/>
    </xf>
    <xf numFmtId="0" fontId="122" fillId="60" borderId="129" xfId="0" applyFont="1" applyFill="1" applyBorder="1" applyAlignment="1" applyProtection="1">
      <alignment horizontal="center" vertical="center"/>
      <protection locked="0"/>
    </xf>
    <xf numFmtId="49" fontId="123" fillId="0" borderId="127" xfId="0" applyNumberFormat="1" applyFont="1" applyBorder="1" applyAlignment="1">
      <alignment horizontal="center" vertical="center"/>
    </xf>
    <xf numFmtId="0" fontId="76" fillId="0" borderId="52" xfId="0" applyFont="1" applyBorder="1"/>
    <xf numFmtId="0" fontId="76" fillId="0" borderId="52" xfId="0" applyFont="1" applyBorder="1" applyAlignment="1">
      <alignment horizontal="center"/>
    </xf>
    <xf numFmtId="0" fontId="123" fillId="0" borderId="127" xfId="5" applyFont="1" applyBorder="1" applyAlignment="1" applyProtection="1">
      <alignment horizontal="center" vertical="center"/>
      <protection locked="0"/>
    </xf>
    <xf numFmtId="173" fontId="123" fillId="0" borderId="129" xfId="5" applyNumberFormat="1" applyFont="1" applyBorder="1" applyAlignment="1" applyProtection="1">
      <alignment horizontal="center" vertical="center"/>
      <protection locked="0"/>
    </xf>
    <xf numFmtId="1" fontId="123" fillId="0" borderId="127" xfId="5" applyNumberFormat="1" applyFont="1" applyBorder="1" applyAlignment="1" applyProtection="1">
      <alignment horizontal="center" vertical="center"/>
      <protection locked="0"/>
    </xf>
    <xf numFmtId="0" fontId="76" fillId="43" borderId="126" xfId="0" applyFont="1" applyFill="1" applyBorder="1" applyAlignment="1">
      <alignment horizontal="center" vertical="center"/>
    </xf>
    <xf numFmtId="0" fontId="76" fillId="43" borderId="127" xfId="0" applyFont="1" applyFill="1" applyBorder="1" applyAlignment="1">
      <alignment horizontal="center" vertical="center"/>
    </xf>
    <xf numFmtId="1" fontId="76" fillId="0" borderId="154" xfId="0" applyNumberFormat="1" applyFont="1" applyBorder="1" applyAlignment="1">
      <alignment horizontal="center" vertical="center"/>
    </xf>
    <xf numFmtId="3" fontId="4" fillId="43" borderId="50" xfId="0" applyNumberFormat="1" applyFont="1" applyFill="1" applyBorder="1" applyAlignment="1">
      <alignment horizontal="center" vertical="center"/>
    </xf>
    <xf numFmtId="169" fontId="4" fillId="43" borderId="38" xfId="0" applyNumberFormat="1" applyFont="1" applyFill="1" applyBorder="1" applyAlignment="1">
      <alignment horizontal="center" vertical="center"/>
    </xf>
    <xf numFmtId="2" fontId="16" fillId="43" borderId="38" xfId="0" applyNumberFormat="1" applyFont="1" applyFill="1" applyBorder="1" applyAlignment="1">
      <alignment horizontal="center" vertical="center"/>
    </xf>
    <xf numFmtId="1" fontId="4" fillId="43" borderId="38" xfId="0" applyNumberFormat="1" applyFont="1" applyFill="1" applyBorder="1" applyAlignment="1">
      <alignment horizontal="center" vertical="center"/>
    </xf>
    <xf numFmtId="1" fontId="16" fillId="43" borderId="53" xfId="0" applyNumberFormat="1" applyFont="1" applyFill="1" applyBorder="1" applyAlignment="1">
      <alignment horizontal="center" vertical="center"/>
    </xf>
    <xf numFmtId="2" fontId="16" fillId="43" borderId="126" xfId="0" applyNumberFormat="1" applyFont="1" applyFill="1" applyBorder="1" applyAlignment="1">
      <alignment horizontal="center" vertical="center" wrapText="1"/>
    </xf>
    <xf numFmtId="169" fontId="16" fillId="43" borderId="126" xfId="0" applyNumberFormat="1" applyFont="1" applyFill="1" applyBorder="1" applyAlignment="1">
      <alignment horizontal="center" vertical="center"/>
    </xf>
    <xf numFmtId="1" fontId="16" fillId="43" borderId="126" xfId="0" applyNumberFormat="1" applyFont="1" applyFill="1" applyBorder="1" applyAlignment="1">
      <alignment horizontal="center" vertical="center"/>
    </xf>
    <xf numFmtId="1" fontId="16" fillId="0" borderId="126" xfId="0" applyNumberFormat="1" applyFont="1" applyBorder="1" applyAlignment="1">
      <alignment horizontal="center" vertical="center"/>
    </xf>
    <xf numFmtId="0" fontId="76" fillId="0" borderId="129" xfId="0" applyFont="1" applyBorder="1" applyAlignment="1">
      <alignment horizontal="left" vertical="center"/>
    </xf>
    <xf numFmtId="1" fontId="123" fillId="0" borderId="140" xfId="5" applyNumberFormat="1" applyFont="1" applyBorder="1" applyAlignment="1" applyProtection="1">
      <alignment horizontal="center"/>
      <protection locked="0"/>
    </xf>
    <xf numFmtId="173" fontId="76" fillId="0" borderId="129" xfId="0" applyNumberFormat="1" applyFont="1" applyBorder="1" applyAlignment="1">
      <alignment horizontal="center" vertical="center"/>
    </xf>
    <xf numFmtId="0" fontId="76" fillId="0" borderId="127" xfId="0" applyFont="1" applyBorder="1" applyAlignment="1">
      <alignment horizontal="center" vertical="center"/>
    </xf>
    <xf numFmtId="0" fontId="76" fillId="0" borderId="128" xfId="0" applyFont="1" applyBorder="1" applyAlignment="1">
      <alignment horizontal="center" vertical="center"/>
    </xf>
    <xf numFmtId="1" fontId="76" fillId="0" borderId="131" xfId="0" applyNumberFormat="1" applyFont="1" applyBorder="1" applyAlignment="1">
      <alignment horizontal="center" vertical="center"/>
    </xf>
    <xf numFmtId="3" fontId="4" fillId="43" borderId="156" xfId="0" applyNumberFormat="1" applyFont="1" applyFill="1" applyBorder="1" applyAlignment="1">
      <alignment horizontal="center" vertical="center"/>
    </xf>
    <xf numFmtId="169" fontId="4" fillId="43" borderId="126" xfId="0" applyNumberFormat="1" applyFont="1" applyFill="1" applyBorder="1" applyAlignment="1">
      <alignment horizontal="center" vertical="center"/>
    </xf>
    <xf numFmtId="2" fontId="16" fillId="43" borderId="126" xfId="0" applyNumberFormat="1" applyFont="1" applyFill="1" applyBorder="1" applyAlignment="1">
      <alignment horizontal="center" vertical="center"/>
    </xf>
    <xf numFmtId="1" fontId="16" fillId="43" borderId="124" xfId="0" applyNumberFormat="1" applyFont="1" applyFill="1" applyBorder="1" applyAlignment="1">
      <alignment horizontal="center" vertical="center"/>
    </xf>
    <xf numFmtId="1" fontId="76" fillId="0" borderId="167" xfId="0" applyNumberFormat="1" applyFont="1" applyBorder="1" applyAlignment="1">
      <alignment horizontal="center" vertical="center"/>
    </xf>
    <xf numFmtId="0" fontId="76" fillId="0" borderId="126" xfId="0" applyFont="1" applyBorder="1" applyAlignment="1">
      <alignment horizontal="center" vertical="center"/>
    </xf>
    <xf numFmtId="0" fontId="76" fillId="43" borderId="129" xfId="0" applyFont="1" applyFill="1" applyBorder="1" applyAlignment="1">
      <alignment horizontal="left" vertical="center"/>
    </xf>
    <xf numFmtId="0" fontId="76" fillId="43" borderId="128" xfId="0" applyFont="1" applyFill="1" applyBorder="1" applyAlignment="1">
      <alignment horizontal="center" vertical="center"/>
    </xf>
    <xf numFmtId="173" fontId="76" fillId="43" borderId="129" xfId="0" applyNumberFormat="1" applyFont="1" applyFill="1" applyBorder="1" applyAlignment="1">
      <alignment horizontal="center" vertical="center"/>
    </xf>
    <xf numFmtId="1" fontId="76" fillId="0" borderId="168" xfId="0" applyNumberFormat="1" applyFont="1" applyBorder="1" applyAlignment="1">
      <alignment horizontal="center" vertical="center"/>
    </xf>
    <xf numFmtId="49" fontId="123" fillId="43" borderId="127" xfId="0" applyNumberFormat="1" applyFont="1" applyFill="1" applyBorder="1" applyAlignment="1">
      <alignment horizontal="center" vertical="center"/>
    </xf>
    <xf numFmtId="1" fontId="123" fillId="43" borderId="140" xfId="5" applyNumberFormat="1" applyFont="1" applyFill="1" applyBorder="1" applyAlignment="1" applyProtection="1">
      <alignment horizontal="center"/>
      <protection locked="0"/>
    </xf>
    <xf numFmtId="0" fontId="123" fillId="43" borderId="127" xfId="5" applyFont="1" applyFill="1" applyBorder="1" applyAlignment="1" applyProtection="1">
      <alignment horizontal="center" vertical="center"/>
      <protection locked="0"/>
    </xf>
    <xf numFmtId="3" fontId="4" fillId="43" borderId="128" xfId="0" applyNumberFormat="1" applyFont="1" applyFill="1" applyBorder="1" applyAlignment="1">
      <alignment horizontal="center" vertical="center"/>
    </xf>
    <xf numFmtId="1" fontId="76" fillId="0" borderId="132" xfId="0" applyNumberFormat="1" applyFont="1" applyBorder="1" applyAlignment="1">
      <alignment horizontal="center" vertical="center"/>
    </xf>
    <xf numFmtId="2" fontId="4" fillId="43" borderId="126" xfId="0" applyNumberFormat="1" applyFont="1" applyFill="1" applyBorder="1" applyAlignment="1">
      <alignment horizontal="center" vertical="center"/>
    </xf>
    <xf numFmtId="0" fontId="123" fillId="0" borderId="129" xfId="0" applyFont="1" applyBorder="1" applyAlignment="1">
      <alignment horizontal="left" vertical="center"/>
    </xf>
    <xf numFmtId="49" fontId="123" fillId="0" borderId="46" xfId="0" applyNumberFormat="1" applyFont="1" applyBorder="1" applyAlignment="1">
      <alignment horizontal="center" vertical="center"/>
    </xf>
    <xf numFmtId="0" fontId="76" fillId="0" borderId="87" xfId="0" applyFont="1" applyBorder="1" applyAlignment="1">
      <alignment horizontal="left" vertical="center"/>
    </xf>
    <xf numFmtId="1" fontId="123" fillId="0" borderId="20" xfId="5" applyNumberFormat="1" applyFont="1" applyBorder="1" applyAlignment="1" applyProtection="1">
      <alignment horizontal="center"/>
      <protection locked="0"/>
    </xf>
    <xf numFmtId="0" fontId="123" fillId="0" borderId="46" xfId="5" applyFont="1" applyBorder="1" applyAlignment="1" applyProtection="1">
      <alignment horizontal="center" vertical="center"/>
      <protection locked="0"/>
    </xf>
    <xf numFmtId="173" fontId="76" fillId="0" borderId="84" xfId="0" applyNumberFormat="1" applyFont="1" applyBorder="1" applyAlignment="1">
      <alignment horizontal="center" vertical="center"/>
    </xf>
    <xf numFmtId="0" fontId="76" fillId="43" borderId="46" xfId="0" applyFont="1" applyFill="1" applyBorder="1" applyAlignment="1">
      <alignment horizontal="center" vertical="center"/>
    </xf>
    <xf numFmtId="0" fontId="76" fillId="43" borderId="86" xfId="0" applyFont="1" applyFill="1" applyBorder="1" applyAlignment="1">
      <alignment horizontal="center" vertical="center"/>
    </xf>
    <xf numFmtId="0" fontId="76" fillId="43" borderId="39" xfId="0" applyFont="1" applyFill="1" applyBorder="1" applyAlignment="1">
      <alignment horizontal="center" vertical="center"/>
    </xf>
    <xf numFmtId="1" fontId="76" fillId="0" borderId="134" xfId="0" applyNumberFormat="1" applyFont="1" applyBorder="1" applyAlignment="1">
      <alignment horizontal="center" vertical="center"/>
    </xf>
    <xf numFmtId="3" fontId="4" fillId="0" borderId="86" xfId="0" applyNumberFormat="1" applyFont="1" applyBorder="1" applyAlignment="1">
      <alignment horizontal="center" vertical="center"/>
    </xf>
    <xf numFmtId="169" fontId="4" fillId="0" borderId="39" xfId="0" applyNumberFormat="1" applyFont="1" applyBorder="1" applyAlignment="1">
      <alignment horizontal="center" vertical="center"/>
    </xf>
    <xf numFmtId="2" fontId="16" fillId="43" borderId="62" xfId="0" applyNumberFormat="1" applyFont="1" applyFill="1" applyBorder="1" applyAlignment="1">
      <alignment horizontal="center" vertical="center"/>
    </xf>
    <xf numFmtId="2" fontId="16" fillId="43" borderId="39" xfId="0" applyNumberFormat="1" applyFont="1" applyFill="1" applyBorder="1" applyAlignment="1">
      <alignment horizontal="center" vertical="center"/>
    </xf>
    <xf numFmtId="1" fontId="4" fillId="43" borderId="62" xfId="0" applyNumberFormat="1" applyFont="1" applyFill="1" applyBorder="1" applyAlignment="1">
      <alignment horizontal="center" vertical="center"/>
    </xf>
    <xf numFmtId="1" fontId="16" fillId="43" borderId="85" xfId="0" applyNumberFormat="1" applyFont="1" applyFill="1" applyBorder="1" applyAlignment="1">
      <alignment horizontal="center" vertical="center"/>
    </xf>
    <xf numFmtId="169" fontId="16" fillId="43" borderId="39" xfId="0" applyNumberFormat="1" applyFont="1" applyFill="1" applyBorder="1" applyAlignment="1">
      <alignment horizontal="center" vertical="center"/>
    </xf>
    <xf numFmtId="1" fontId="16" fillId="43" borderId="39" xfId="0" applyNumberFormat="1" applyFont="1" applyFill="1" applyBorder="1" applyAlignment="1">
      <alignment horizontal="center" vertical="center"/>
    </xf>
    <xf numFmtId="49" fontId="123" fillId="0" borderId="126" xfId="0" applyNumberFormat="1" applyFont="1" applyBorder="1" applyAlignment="1">
      <alignment horizontal="center" vertical="center"/>
    </xf>
    <xf numFmtId="0" fontId="76" fillId="0" borderId="126" xfId="0" applyFont="1" applyBorder="1" applyAlignment="1">
      <alignment horizontal="left" vertical="center"/>
    </xf>
    <xf numFmtId="1" fontId="123" fillId="0" borderId="126" xfId="5" applyNumberFormat="1" applyFont="1" applyBorder="1" applyAlignment="1" applyProtection="1">
      <alignment horizontal="center"/>
      <protection locked="0"/>
    </xf>
    <xf numFmtId="0" fontId="123" fillId="0" borderId="126" xfId="5" applyFont="1" applyBorder="1" applyAlignment="1" applyProtection="1">
      <alignment horizontal="center" vertical="center"/>
      <protection locked="0"/>
    </xf>
    <xf numFmtId="173" fontId="76" fillId="0" borderId="126" xfId="0" applyNumberFormat="1" applyFont="1" applyBorder="1" applyAlignment="1">
      <alignment horizontal="center" vertical="center"/>
    </xf>
    <xf numFmtId="169" fontId="4" fillId="0" borderId="126" xfId="0" applyNumberFormat="1" applyFont="1" applyBorder="1" applyAlignment="1">
      <alignment horizontal="center" vertical="center"/>
    </xf>
    <xf numFmtId="1" fontId="4" fillId="43" borderId="126" xfId="0" applyNumberFormat="1" applyFont="1" applyFill="1" applyBorder="1" applyAlignment="1">
      <alignment horizontal="center" vertical="center"/>
    </xf>
    <xf numFmtId="1" fontId="76" fillId="0" borderId="135" xfId="0" applyNumberFormat="1" applyFont="1" applyBorder="1" applyAlignment="1">
      <alignment horizontal="center" vertical="center"/>
    </xf>
    <xf numFmtId="1" fontId="125" fillId="94" borderId="38" xfId="0" applyNumberFormat="1" applyFont="1" applyFill="1" applyBorder="1" applyAlignment="1">
      <alignment horizontal="center" vertical="center"/>
    </xf>
    <xf numFmtId="164" fontId="126" fillId="31" borderId="0" xfId="0" applyNumberFormat="1" applyFont="1" applyFill="1" applyAlignment="1" applyProtection="1">
      <alignment horizontal="center" vertical="center"/>
      <protection locked="0"/>
    </xf>
    <xf numFmtId="14" fontId="123" fillId="0" borderId="144" xfId="0" applyNumberFormat="1" applyFont="1" applyBorder="1" applyAlignment="1">
      <alignment horizontal="center" vertical="center"/>
    </xf>
    <xf numFmtId="0" fontId="123" fillId="0" borderId="127" xfId="0" applyFont="1" applyBorder="1" applyAlignment="1">
      <alignment horizontal="center" vertical="center"/>
    </xf>
    <xf numFmtId="0" fontId="123" fillId="0" borderId="128" xfId="0" applyFont="1" applyBorder="1" applyAlignment="1">
      <alignment vertical="center"/>
    </xf>
    <xf numFmtId="0" fontId="123" fillId="0" borderId="126" xfId="0" applyFont="1" applyBorder="1" applyAlignment="1">
      <alignment horizontal="center" vertical="center"/>
    </xf>
    <xf numFmtId="1" fontId="123" fillId="0" borderId="172" xfId="0" applyNumberFormat="1" applyFont="1" applyBorder="1" applyAlignment="1">
      <alignment horizontal="center" vertical="center"/>
    </xf>
    <xf numFmtId="169" fontId="4" fillId="0" borderId="38" xfId="0" applyNumberFormat="1" applyFont="1" applyBorder="1" applyAlignment="1">
      <alignment horizontal="center" vertical="center"/>
    </xf>
    <xf numFmtId="0" fontId="123" fillId="43" borderId="177" xfId="0" applyFont="1" applyFill="1" applyBorder="1" applyAlignment="1">
      <alignment horizontal="center" vertical="center"/>
    </xf>
    <xf numFmtId="2" fontId="16" fillId="43" borderId="178" xfId="0" applyNumberFormat="1" applyFont="1" applyFill="1" applyBorder="1" applyAlignment="1">
      <alignment horizontal="center" vertical="center"/>
    </xf>
    <xf numFmtId="1" fontId="16" fillId="43" borderId="179" xfId="0" applyNumberFormat="1" applyFont="1" applyFill="1" applyBorder="1" applyAlignment="1">
      <alignment horizontal="center" vertical="center"/>
    </xf>
    <xf numFmtId="14" fontId="123" fillId="43" borderId="144" xfId="0" applyNumberFormat="1" applyFont="1" applyFill="1" applyBorder="1" applyAlignment="1">
      <alignment horizontal="center" vertical="center"/>
    </xf>
    <xf numFmtId="0" fontId="123" fillId="43" borderId="127" xfId="0" applyFont="1" applyFill="1" applyBorder="1" applyAlignment="1">
      <alignment horizontal="center" vertical="center"/>
    </xf>
    <xf numFmtId="0" fontId="123" fillId="43" borderId="128" xfId="0" applyFont="1" applyFill="1" applyBorder="1" applyAlignment="1">
      <alignment vertical="center"/>
    </xf>
    <xf numFmtId="0" fontId="123" fillId="43" borderId="126" xfId="0" applyFont="1" applyFill="1" applyBorder="1" applyAlignment="1">
      <alignment horizontal="center" vertical="center"/>
    </xf>
    <xf numFmtId="1" fontId="123" fillId="43" borderId="172" xfId="0" applyNumberFormat="1" applyFont="1" applyFill="1" applyBorder="1" applyAlignment="1">
      <alignment horizontal="center" vertical="center"/>
    </xf>
    <xf numFmtId="0" fontId="123" fillId="43" borderId="182" xfId="0" applyFont="1" applyFill="1" applyBorder="1" applyAlignment="1">
      <alignment horizontal="left" vertical="center"/>
    </xf>
    <xf numFmtId="14" fontId="123" fillId="43" borderId="182" xfId="0" applyNumberFormat="1" applyFont="1" applyFill="1" applyBorder="1" applyAlignment="1">
      <alignment horizontal="center" vertical="center"/>
    </xf>
    <xf numFmtId="0" fontId="123" fillId="43" borderId="183" xfId="0" applyFont="1" applyFill="1" applyBorder="1" applyAlignment="1">
      <alignment vertical="center"/>
    </xf>
    <xf numFmtId="0" fontId="123" fillId="43" borderId="184" xfId="0" applyFont="1" applyFill="1" applyBorder="1" applyAlignment="1">
      <alignment horizontal="center" vertical="center"/>
    </xf>
    <xf numFmtId="0" fontId="123" fillId="43" borderId="185" xfId="0" applyFont="1" applyFill="1" applyBorder="1" applyAlignment="1">
      <alignment horizontal="center" vertical="center"/>
    </xf>
    <xf numFmtId="1" fontId="123" fillId="43" borderId="186" xfId="0" applyNumberFormat="1" applyFont="1" applyFill="1" applyBorder="1" applyAlignment="1">
      <alignment horizontal="center" vertical="center"/>
    </xf>
    <xf numFmtId="14" fontId="76" fillId="0" borderId="144" xfId="0" applyNumberFormat="1" applyFont="1" applyBorder="1" applyAlignment="1">
      <alignment horizontal="center" vertical="center"/>
    </xf>
    <xf numFmtId="0" fontId="76" fillId="0" borderId="128" xfId="0" applyFont="1" applyBorder="1" applyAlignment="1">
      <alignment vertical="center"/>
    </xf>
    <xf numFmtId="2" fontId="16" fillId="0" borderId="178" xfId="0" applyNumberFormat="1" applyFont="1" applyBorder="1" applyAlignment="1">
      <alignment horizontal="center" vertical="center"/>
    </xf>
    <xf numFmtId="1" fontId="16" fillId="43" borderId="52" xfId="0" applyNumberFormat="1" applyFont="1" applyFill="1" applyBorder="1" applyAlignment="1">
      <alignment horizontal="center" vertical="center"/>
    </xf>
    <xf numFmtId="0" fontId="122" fillId="97" borderId="192" xfId="0" applyFont="1" applyFill="1" applyBorder="1" applyAlignment="1" applyProtection="1">
      <alignment horizontal="center" vertical="center"/>
      <protection locked="0"/>
    </xf>
    <xf numFmtId="49" fontId="123" fillId="96" borderId="177" xfId="0" applyNumberFormat="1" applyFont="1" applyFill="1" applyBorder="1" applyAlignment="1">
      <alignment horizontal="center" vertical="center"/>
    </xf>
    <xf numFmtId="0" fontId="76" fillId="96" borderId="192" xfId="0" applyFont="1" applyFill="1" applyBorder="1" applyAlignment="1">
      <alignment horizontal="left" vertical="center"/>
    </xf>
    <xf numFmtId="1" fontId="123" fillId="96" borderId="140" xfId="5" applyNumberFormat="1" applyFont="1" applyFill="1" applyBorder="1" applyAlignment="1" applyProtection="1">
      <alignment horizontal="center"/>
      <protection locked="0"/>
    </xf>
    <xf numFmtId="0" fontId="123" fillId="96" borderId="177" xfId="5" applyFont="1" applyFill="1" applyBorder="1" applyAlignment="1" applyProtection="1">
      <alignment horizontal="center" vertical="center"/>
      <protection locked="0"/>
    </xf>
    <xf numFmtId="1" fontId="123" fillId="100" borderId="179" xfId="3" applyNumberFormat="1" applyFont="1" applyFill="1" applyBorder="1" applyAlignment="1" applyProtection="1">
      <alignment horizontal="center" vertical="center"/>
      <protection locked="0"/>
    </xf>
    <xf numFmtId="1" fontId="123" fillId="100" borderId="125" xfId="3" applyNumberFormat="1" applyFont="1" applyFill="1" applyBorder="1" applyAlignment="1" applyProtection="1">
      <alignment horizontal="center" vertical="center"/>
      <protection locked="0"/>
    </xf>
    <xf numFmtId="1" fontId="128" fillId="100" borderId="176" xfId="3" applyNumberFormat="1" applyFont="1" applyFill="1" applyBorder="1" applyAlignment="1" applyProtection="1">
      <alignment horizontal="center" vertical="center"/>
      <protection locked="0"/>
    </xf>
    <xf numFmtId="14" fontId="128" fillId="96" borderId="192" xfId="0" applyNumberFormat="1" applyFont="1" applyFill="1" applyBorder="1" applyAlignment="1">
      <alignment horizontal="center" vertical="center"/>
    </xf>
    <xf numFmtId="0" fontId="128" fillId="96" borderId="177" xfId="0" applyFont="1" applyFill="1" applyBorder="1" applyAlignment="1">
      <alignment horizontal="center" vertical="center"/>
    </xf>
    <xf numFmtId="0" fontId="76" fillId="96" borderId="176" xfId="0" applyFont="1" applyFill="1" applyBorder="1" applyAlignment="1">
      <alignment vertical="center"/>
    </xf>
    <xf numFmtId="0" fontId="76" fillId="96" borderId="178" xfId="0" applyFont="1" applyFill="1" applyBorder="1" applyAlignment="1">
      <alignment horizontal="center" vertical="center"/>
    </xf>
    <xf numFmtId="0" fontId="76" fillId="96" borderId="177" xfId="0" applyFont="1" applyFill="1" applyBorder="1" applyAlignment="1">
      <alignment horizontal="center" vertical="center"/>
    </xf>
    <xf numFmtId="0" fontId="123" fillId="96" borderId="193" xfId="0" applyFont="1" applyFill="1" applyBorder="1" applyAlignment="1">
      <alignment horizontal="center" vertical="center"/>
    </xf>
    <xf numFmtId="0" fontId="4" fillId="96" borderId="38" xfId="0" applyFont="1" applyFill="1" applyBorder="1" applyAlignment="1">
      <alignment horizontal="center" vertical="center"/>
    </xf>
    <xf numFmtId="2" fontId="16" fillId="43" borderId="51" xfId="0" applyNumberFormat="1" applyFont="1" applyFill="1" applyBorder="1" applyAlignment="1">
      <alignment horizontal="center" vertical="center"/>
    </xf>
    <xf numFmtId="169" fontId="16" fillId="43" borderId="52" xfId="0" applyNumberFormat="1" applyFont="1" applyFill="1" applyBorder="1" applyAlignment="1">
      <alignment horizontal="center" vertical="center"/>
    </xf>
    <xf numFmtId="49" fontId="123" fillId="0" borderId="177" xfId="0" applyNumberFormat="1" applyFont="1" applyBorder="1" applyAlignment="1">
      <alignment horizontal="center" vertical="center"/>
    </xf>
    <xf numFmtId="0" fontId="76" fillId="43" borderId="192" xfId="0" applyFont="1" applyFill="1" applyBorder="1" applyAlignment="1">
      <alignment horizontal="left" vertical="center"/>
    </xf>
    <xf numFmtId="0" fontId="123" fillId="0" borderId="177" xfId="5" applyFont="1" applyBorder="1" applyAlignment="1" applyProtection="1">
      <alignment horizontal="center" vertical="center"/>
      <protection locked="0"/>
    </xf>
    <xf numFmtId="14" fontId="76" fillId="0" borderId="192" xfId="0" applyNumberFormat="1" applyFont="1" applyBorder="1" applyAlignment="1">
      <alignment horizontal="center" vertical="center"/>
    </xf>
    <xf numFmtId="0" fontId="76" fillId="0" borderId="177" xfId="0" applyFont="1" applyBorder="1" applyAlignment="1">
      <alignment horizontal="center" vertical="center"/>
    </xf>
    <xf numFmtId="0" fontId="76" fillId="43" borderId="176" xfId="0" applyFont="1" applyFill="1" applyBorder="1" applyAlignment="1">
      <alignment vertical="center"/>
    </xf>
    <xf numFmtId="0" fontId="76" fillId="43" borderId="178" xfId="0" applyFont="1" applyFill="1" applyBorder="1" applyAlignment="1">
      <alignment horizontal="center" vertical="center"/>
    </xf>
    <xf numFmtId="0" fontId="76" fillId="43" borderId="177" xfId="0" applyFont="1" applyFill="1" applyBorder="1" applyAlignment="1">
      <alignment horizontal="center" vertical="center"/>
    </xf>
    <xf numFmtId="1" fontId="123" fillId="43" borderId="179" xfId="0" applyNumberFormat="1" applyFont="1" applyFill="1" applyBorder="1" applyAlignment="1">
      <alignment horizontal="center" vertical="center"/>
    </xf>
    <xf numFmtId="1" fontId="16" fillId="43" borderId="45" xfId="0" applyNumberFormat="1" applyFont="1" applyFill="1" applyBorder="1" applyAlignment="1">
      <alignment horizontal="center" vertical="center"/>
    </xf>
    <xf numFmtId="169" fontId="16" fillId="43" borderId="36" xfId="0" applyNumberFormat="1" applyFont="1" applyFill="1" applyBorder="1" applyAlignment="1">
      <alignment horizontal="center" vertical="center"/>
    </xf>
    <xf numFmtId="1" fontId="16" fillId="43" borderId="36" xfId="0" applyNumberFormat="1" applyFont="1" applyFill="1" applyBorder="1" applyAlignment="1">
      <alignment horizontal="center" vertical="center"/>
    </xf>
    <xf numFmtId="169" fontId="16" fillId="0" borderId="36" xfId="0" applyNumberFormat="1" applyFont="1" applyBorder="1" applyAlignment="1">
      <alignment horizontal="center" vertical="center"/>
    </xf>
    <xf numFmtId="1" fontId="16" fillId="0" borderId="178" xfId="0" applyNumberFormat="1" applyFont="1" applyBorder="1" applyAlignment="1">
      <alignment horizontal="center" vertical="center"/>
    </xf>
    <xf numFmtId="0" fontId="122" fillId="60" borderId="0" xfId="0" applyFont="1" applyFill="1" applyAlignment="1" applyProtection="1">
      <alignment horizontal="center" vertical="center"/>
      <protection locked="0"/>
    </xf>
    <xf numFmtId="1" fontId="123" fillId="62" borderId="128" xfId="3" applyNumberFormat="1" applyFont="1" applyFill="1" applyBorder="1" applyAlignment="1" applyProtection="1">
      <alignment horizontal="centerContinuous" vertical="center"/>
      <protection locked="0"/>
    </xf>
    <xf numFmtId="0" fontId="76" fillId="43" borderId="128" xfId="0" applyFont="1" applyFill="1" applyBorder="1" applyAlignment="1">
      <alignment vertical="center"/>
    </xf>
    <xf numFmtId="0" fontId="4" fillId="43" borderId="0" xfId="0" applyFont="1" applyFill="1"/>
    <xf numFmtId="1" fontId="123" fillId="43" borderId="197" xfId="0" applyNumberFormat="1" applyFont="1" applyFill="1" applyBorder="1" applyAlignment="1">
      <alignment horizontal="center" vertical="center"/>
    </xf>
    <xf numFmtId="2" fontId="16" fillId="43" borderId="50" xfId="0" applyNumberFormat="1" applyFont="1" applyFill="1" applyBorder="1" applyAlignment="1">
      <alignment horizontal="center" vertical="center"/>
    </xf>
    <xf numFmtId="1" fontId="16" fillId="43" borderId="38" xfId="0" applyNumberFormat="1" applyFont="1" applyFill="1" applyBorder="1" applyAlignment="1">
      <alignment horizontal="center" vertical="center"/>
    </xf>
    <xf numFmtId="169" fontId="4" fillId="0" borderId="33" xfId="0" applyNumberFormat="1" applyFont="1" applyBorder="1" applyAlignment="1">
      <alignment horizontal="center" vertical="center"/>
    </xf>
    <xf numFmtId="2" fontId="16" fillId="43" borderId="138" xfId="0" applyNumberFormat="1" applyFont="1" applyFill="1" applyBorder="1" applyAlignment="1">
      <alignment horizontal="center" vertical="center"/>
    </xf>
    <xf numFmtId="169" fontId="16" fillId="50" borderId="33" xfId="0" applyNumberFormat="1" applyFont="1" applyFill="1" applyBorder="1" applyAlignment="1">
      <alignment horizontal="center" vertical="center"/>
    </xf>
    <xf numFmtId="169" fontId="16" fillId="0" borderId="33" xfId="0" applyNumberFormat="1" applyFont="1" applyBorder="1" applyAlignment="1">
      <alignment horizontal="center" vertical="center"/>
    </xf>
    <xf numFmtId="1" fontId="16" fillId="43" borderId="33" xfId="0" applyNumberFormat="1" applyFont="1" applyFill="1" applyBorder="1" applyAlignment="1">
      <alignment horizontal="center" vertical="center"/>
    </xf>
    <xf numFmtId="0" fontId="122" fillId="60" borderId="182" xfId="0" applyFont="1" applyFill="1" applyBorder="1" applyAlignment="1" applyProtection="1">
      <alignment horizontal="center" vertical="center"/>
      <protection locked="0"/>
    </xf>
    <xf numFmtId="1" fontId="123" fillId="0" borderId="128" xfId="3" applyNumberFormat="1" applyFont="1" applyFill="1" applyBorder="1" applyAlignment="1" applyProtection="1">
      <alignment horizontal="centerContinuous" vertical="center"/>
      <protection locked="0"/>
    </xf>
    <xf numFmtId="0" fontId="76" fillId="43" borderId="184" xfId="0" applyFont="1" applyFill="1" applyBorder="1" applyAlignment="1">
      <alignment horizontal="center" vertical="center"/>
    </xf>
    <xf numFmtId="0" fontId="76" fillId="43" borderId="185" xfId="0" applyFont="1" applyFill="1" applyBorder="1" applyAlignment="1">
      <alignment horizontal="center" vertical="center"/>
    </xf>
    <xf numFmtId="2" fontId="16" fillId="43" borderId="33" xfId="0" applyNumberFormat="1" applyFont="1" applyFill="1" applyBorder="1" applyAlignment="1">
      <alignment horizontal="center" vertical="center"/>
    </xf>
    <xf numFmtId="0" fontId="122" fillId="60" borderId="184" xfId="0" applyFont="1" applyFill="1" applyBorder="1" applyAlignment="1" applyProtection="1">
      <alignment horizontal="center" vertical="center"/>
      <protection locked="0"/>
    </xf>
    <xf numFmtId="49" fontId="123" fillId="0" borderId="184" xfId="0" applyNumberFormat="1" applyFont="1" applyBorder="1" applyAlignment="1">
      <alignment horizontal="center" vertical="center"/>
    </xf>
    <xf numFmtId="0" fontId="76" fillId="0" borderId="184" xfId="0" applyFont="1" applyBorder="1" applyAlignment="1">
      <alignment horizontal="left" vertical="center"/>
    </xf>
    <xf numFmtId="1" fontId="123" fillId="0" borderId="184" xfId="5" applyNumberFormat="1" applyFont="1" applyBorder="1" applyAlignment="1" applyProtection="1">
      <alignment horizontal="center"/>
      <protection locked="0"/>
    </xf>
    <xf numFmtId="0" fontId="123" fillId="0" borderId="124" xfId="5" applyFont="1" applyBorder="1" applyAlignment="1" applyProtection="1">
      <alignment horizontal="center" vertical="center"/>
      <protection locked="0"/>
    </xf>
    <xf numFmtId="14" fontId="76" fillId="0" borderId="128" xfId="0" applyNumberFormat="1" applyFont="1" applyBorder="1" applyAlignment="1">
      <alignment horizontal="center" vertical="center"/>
    </xf>
    <xf numFmtId="0" fontId="76" fillId="43" borderId="184" xfId="0" applyFont="1" applyFill="1" applyBorder="1" applyAlignment="1">
      <alignment vertical="center"/>
    </xf>
    <xf numFmtId="0" fontId="123" fillId="43" borderId="202" xfId="0" applyFont="1" applyFill="1" applyBorder="1" applyAlignment="1">
      <alignment horizontal="center" vertical="center"/>
    </xf>
    <xf numFmtId="2" fontId="16" fillId="43" borderId="184" xfId="0" applyNumberFormat="1" applyFont="1" applyFill="1" applyBorder="1" applyAlignment="1">
      <alignment horizontal="center" vertical="center"/>
    </xf>
    <xf numFmtId="1" fontId="16" fillId="43" borderId="184" xfId="0" applyNumberFormat="1" applyFont="1" applyFill="1" applyBorder="1" applyAlignment="1">
      <alignment horizontal="center" vertical="center"/>
    </xf>
    <xf numFmtId="1" fontId="123" fillId="0" borderId="124" xfId="0" applyNumberFormat="1" applyFont="1" applyBorder="1" applyAlignment="1">
      <alignment horizontal="center" vertical="center"/>
    </xf>
    <xf numFmtId="169" fontId="16" fillId="43" borderId="50" xfId="0" applyNumberFormat="1" applyFont="1" applyFill="1" applyBorder="1" applyAlignment="1">
      <alignment horizontal="center" vertical="center"/>
    </xf>
    <xf numFmtId="1" fontId="16" fillId="50" borderId="38" xfId="0" applyNumberFormat="1" applyFont="1" applyFill="1" applyBorder="1" applyAlignment="1">
      <alignment horizontal="center" vertical="center"/>
    </xf>
    <xf numFmtId="14" fontId="76" fillId="43" borderId="182" xfId="0" applyNumberFormat="1" applyFont="1" applyFill="1" applyBorder="1" applyAlignment="1">
      <alignment horizontal="center" vertical="center"/>
    </xf>
    <xf numFmtId="49" fontId="123" fillId="43" borderId="185" xfId="0" applyNumberFormat="1" applyFont="1" applyFill="1" applyBorder="1" applyAlignment="1">
      <alignment horizontal="center" vertical="center"/>
    </xf>
    <xf numFmtId="0" fontId="76" fillId="43" borderId="182" xfId="0" applyFont="1" applyFill="1" applyBorder="1" applyAlignment="1">
      <alignment horizontal="left" vertical="center"/>
    </xf>
    <xf numFmtId="0" fontId="123" fillId="43" borderId="185" xfId="5" applyFont="1" applyFill="1" applyBorder="1" applyAlignment="1" applyProtection="1">
      <alignment horizontal="center" vertical="center"/>
      <protection locked="0"/>
    </xf>
    <xf numFmtId="0" fontId="123" fillId="43" borderId="124" xfId="0" applyFont="1" applyFill="1" applyBorder="1" applyAlignment="1">
      <alignment horizontal="center" vertical="center"/>
    </xf>
    <xf numFmtId="169" fontId="4" fillId="0" borderId="184" xfId="0" applyNumberFormat="1" applyFont="1" applyBorder="1" applyAlignment="1">
      <alignment horizontal="center" vertical="center"/>
    </xf>
    <xf numFmtId="1" fontId="123" fillId="62" borderId="128" xfId="3" applyNumberFormat="1" applyFont="1" applyFill="1" applyBorder="1" applyAlignment="1" applyProtection="1">
      <alignment vertical="center"/>
      <protection locked="0"/>
    </xf>
    <xf numFmtId="0" fontId="123" fillId="0" borderId="124" xfId="0" applyFont="1" applyBorder="1" applyAlignment="1">
      <alignment horizontal="center" vertical="center"/>
    </xf>
    <xf numFmtId="1" fontId="4" fillId="43" borderId="53" xfId="0" applyNumberFormat="1" applyFont="1" applyFill="1" applyBorder="1" applyAlignment="1">
      <alignment horizontal="center" vertical="center"/>
    </xf>
    <xf numFmtId="2" fontId="4" fillId="43" borderId="50" xfId="0" applyNumberFormat="1" applyFont="1" applyFill="1" applyBorder="1" applyAlignment="1">
      <alignment horizontal="center" vertical="center"/>
    </xf>
    <xf numFmtId="0" fontId="4" fillId="43" borderId="38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 vertical="center"/>
    </xf>
    <xf numFmtId="169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169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123" fillId="60" borderId="129" xfId="0" applyFont="1" applyFill="1" applyBorder="1" applyAlignment="1" applyProtection="1">
      <alignment horizontal="center" vertical="center"/>
      <protection locked="0"/>
    </xf>
    <xf numFmtId="0" fontId="123" fillId="101" borderId="129" xfId="0" applyFont="1" applyFill="1" applyBorder="1" applyAlignment="1" applyProtection="1">
      <alignment horizontal="center" vertical="center"/>
      <protection locked="0"/>
    </xf>
    <xf numFmtId="49" fontId="123" fillId="50" borderId="127" xfId="0" applyNumberFormat="1" applyFont="1" applyFill="1" applyBorder="1" applyAlignment="1">
      <alignment horizontal="center" vertical="center"/>
    </xf>
    <xf numFmtId="0" fontId="76" fillId="50" borderId="129" xfId="0" applyFont="1" applyFill="1" applyBorder="1" applyAlignment="1">
      <alignment horizontal="left" vertical="center"/>
    </xf>
    <xf numFmtId="1" fontId="123" fillId="50" borderId="140" xfId="5" applyNumberFormat="1" applyFont="1" applyFill="1" applyBorder="1" applyAlignment="1" applyProtection="1">
      <alignment horizontal="center"/>
      <protection locked="0"/>
    </xf>
    <xf numFmtId="0" fontId="123" fillId="50" borderId="127" xfId="5" applyFont="1" applyFill="1" applyBorder="1" applyAlignment="1" applyProtection="1">
      <alignment horizontal="center" vertical="center"/>
      <protection locked="0"/>
    </xf>
    <xf numFmtId="173" fontId="76" fillId="50" borderId="129" xfId="0" applyNumberFormat="1" applyFont="1" applyFill="1" applyBorder="1" applyAlignment="1">
      <alignment horizontal="center" vertical="center"/>
    </xf>
    <xf numFmtId="0" fontId="76" fillId="50" borderId="127" xfId="0" applyFont="1" applyFill="1" applyBorder="1" applyAlignment="1">
      <alignment horizontal="center" vertical="center"/>
    </xf>
    <xf numFmtId="0" fontId="76" fillId="50" borderId="128" xfId="0" applyFont="1" applyFill="1" applyBorder="1" applyAlignment="1">
      <alignment horizontal="center" vertical="center"/>
    </xf>
    <xf numFmtId="0" fontId="76" fillId="50" borderId="126" xfId="0" applyFont="1" applyFill="1" applyBorder="1" applyAlignment="1">
      <alignment horizontal="center" vertical="center"/>
    </xf>
    <xf numFmtId="1" fontId="76" fillId="50" borderId="168" xfId="0" applyNumberFormat="1" applyFont="1" applyFill="1" applyBorder="1" applyAlignment="1">
      <alignment horizontal="center" vertical="center"/>
    </xf>
    <xf numFmtId="3" fontId="4" fillId="50" borderId="58" xfId="0" applyNumberFormat="1" applyFont="1" applyFill="1" applyBorder="1" applyAlignment="1">
      <alignment horizontal="center" vertical="center"/>
    </xf>
    <xf numFmtId="169" fontId="4" fillId="50" borderId="126" xfId="0" applyNumberFormat="1" applyFont="1" applyFill="1" applyBorder="1" applyAlignment="1">
      <alignment horizontal="center" vertical="center"/>
    </xf>
    <xf numFmtId="0" fontId="4" fillId="50" borderId="0" xfId="0" applyFont="1" applyFill="1"/>
    <xf numFmtId="2" fontId="16" fillId="50" borderId="38" xfId="0" applyNumberFormat="1" applyFont="1" applyFill="1" applyBorder="1" applyAlignment="1">
      <alignment horizontal="center" vertical="center"/>
    </xf>
    <xf numFmtId="2" fontId="16" fillId="50" borderId="126" xfId="0" applyNumberFormat="1" applyFont="1" applyFill="1" applyBorder="1" applyAlignment="1">
      <alignment horizontal="center" vertical="center"/>
    </xf>
    <xf numFmtId="1" fontId="4" fillId="50" borderId="38" xfId="0" applyNumberFormat="1" applyFont="1" applyFill="1" applyBorder="1" applyAlignment="1">
      <alignment horizontal="center" vertical="center"/>
    </xf>
    <xf numFmtId="1" fontId="16" fillId="50" borderId="124" xfId="0" applyNumberFormat="1" applyFont="1" applyFill="1" applyBorder="1" applyAlignment="1">
      <alignment horizontal="center" vertical="center"/>
    </xf>
    <xf numFmtId="169" fontId="16" fillId="50" borderId="126" xfId="0" applyNumberFormat="1" applyFont="1" applyFill="1" applyBorder="1" applyAlignment="1">
      <alignment horizontal="center" vertical="center"/>
    </xf>
    <xf numFmtId="1" fontId="16" fillId="50" borderId="126" xfId="0" applyNumberFormat="1" applyFont="1" applyFill="1" applyBorder="1" applyAlignment="1">
      <alignment horizontal="center" vertical="center"/>
    </xf>
    <xf numFmtId="1" fontId="4" fillId="103" borderId="38" xfId="0" applyNumberFormat="1" applyFont="1" applyFill="1" applyBorder="1" applyAlignment="1">
      <alignment horizontal="center" vertical="center"/>
    </xf>
    <xf numFmtId="49" fontId="123" fillId="50" borderId="126" xfId="0" applyNumberFormat="1" applyFont="1" applyFill="1" applyBorder="1" applyAlignment="1">
      <alignment horizontal="center" vertical="center"/>
    </xf>
    <xf numFmtId="0" fontId="76" fillId="50" borderId="126" xfId="0" applyFont="1" applyFill="1" applyBorder="1" applyAlignment="1">
      <alignment horizontal="left" vertical="center"/>
    </xf>
    <xf numFmtId="1" fontId="123" fillId="50" borderId="126" xfId="5" applyNumberFormat="1" applyFont="1" applyFill="1" applyBorder="1" applyAlignment="1" applyProtection="1">
      <alignment horizontal="center"/>
      <protection locked="0"/>
    </xf>
    <xf numFmtId="0" fontId="123" fillId="50" borderId="126" xfId="5" applyFont="1" applyFill="1" applyBorder="1" applyAlignment="1" applyProtection="1">
      <alignment horizontal="center" vertical="center"/>
      <protection locked="0"/>
    </xf>
    <xf numFmtId="173" fontId="76" fillId="50" borderId="126" xfId="0" applyNumberFormat="1" applyFont="1" applyFill="1" applyBorder="1" applyAlignment="1">
      <alignment horizontal="center" vertical="center"/>
    </xf>
    <xf numFmtId="1" fontId="76" fillId="50" borderId="150" xfId="0" applyNumberFormat="1" applyFont="1" applyFill="1" applyBorder="1" applyAlignment="1">
      <alignment horizontal="center" vertical="center"/>
    </xf>
    <xf numFmtId="3" fontId="4" fillId="50" borderId="128" xfId="0" applyNumberFormat="1" applyFont="1" applyFill="1" applyBorder="1" applyAlignment="1">
      <alignment horizontal="center" vertical="center"/>
    </xf>
    <xf numFmtId="1" fontId="4" fillId="103" borderId="126" xfId="0" applyNumberFormat="1" applyFont="1" applyFill="1" applyBorder="1" applyAlignment="1">
      <alignment horizontal="center" vertical="center"/>
    </xf>
    <xf numFmtId="0" fontId="122" fillId="101" borderId="182" xfId="0" applyFont="1" applyFill="1" applyBorder="1" applyAlignment="1" applyProtection="1">
      <alignment horizontal="center" vertical="center"/>
      <protection locked="0"/>
    </xf>
    <xf numFmtId="49" fontId="123" fillId="50" borderId="185" xfId="0" applyNumberFormat="1" applyFont="1" applyFill="1" applyBorder="1" applyAlignment="1">
      <alignment horizontal="center" vertical="center"/>
    </xf>
    <xf numFmtId="0" fontId="76" fillId="50" borderId="182" xfId="0" applyFont="1" applyFill="1" applyBorder="1" applyAlignment="1">
      <alignment horizontal="left" vertical="center"/>
    </xf>
    <xf numFmtId="0" fontId="123" fillId="50" borderId="185" xfId="5" applyFont="1" applyFill="1" applyBorder="1" applyAlignment="1" applyProtection="1">
      <alignment horizontal="center" vertical="center"/>
      <protection locked="0"/>
    </xf>
    <xf numFmtId="14" fontId="76" fillId="50" borderId="182" xfId="0" applyNumberFormat="1" applyFont="1" applyFill="1" applyBorder="1" applyAlignment="1">
      <alignment horizontal="center" vertical="center"/>
    </xf>
    <xf numFmtId="0" fontId="76" fillId="50" borderId="185" xfId="0" applyFont="1" applyFill="1" applyBorder="1" applyAlignment="1">
      <alignment horizontal="center" vertical="center"/>
    </xf>
    <xf numFmtId="0" fontId="76" fillId="50" borderId="128" xfId="0" applyFont="1" applyFill="1" applyBorder="1" applyAlignment="1">
      <alignment vertical="center"/>
    </xf>
    <xf numFmtId="0" fontId="76" fillId="50" borderId="184" xfId="0" applyFont="1" applyFill="1" applyBorder="1" applyAlignment="1">
      <alignment horizontal="center" vertical="center"/>
    </xf>
    <xf numFmtId="1" fontId="123" fillId="50" borderId="197" xfId="0" applyNumberFormat="1" applyFont="1" applyFill="1" applyBorder="1" applyAlignment="1">
      <alignment horizontal="center" vertical="center"/>
    </xf>
    <xf numFmtId="3" fontId="4" fillId="50" borderId="82" xfId="0" applyNumberFormat="1" applyFont="1" applyFill="1" applyBorder="1" applyAlignment="1">
      <alignment horizontal="center" vertical="center"/>
    </xf>
    <xf numFmtId="169" fontId="4" fillId="50" borderId="33" xfId="0" applyNumberFormat="1" applyFont="1" applyFill="1" applyBorder="1" applyAlignment="1">
      <alignment horizontal="center" vertical="center"/>
    </xf>
    <xf numFmtId="2" fontId="16" fillId="50" borderId="33" xfId="0" applyNumberFormat="1" applyFont="1" applyFill="1" applyBorder="1" applyAlignment="1">
      <alignment horizontal="center" vertical="center"/>
    </xf>
    <xf numFmtId="1" fontId="16" fillId="50" borderId="92" xfId="0" applyNumberFormat="1" applyFont="1" applyFill="1" applyBorder="1" applyAlignment="1">
      <alignment horizontal="center" vertical="center"/>
    </xf>
    <xf numFmtId="2" fontId="16" fillId="50" borderId="138" xfId="0" applyNumberFormat="1" applyFont="1" applyFill="1" applyBorder="1" applyAlignment="1">
      <alignment horizontal="center" vertical="center"/>
    </xf>
    <xf numFmtId="1" fontId="16" fillId="50" borderId="33" xfId="0" applyNumberFormat="1" applyFont="1" applyFill="1" applyBorder="1" applyAlignment="1">
      <alignment horizontal="center" vertical="center"/>
    </xf>
    <xf numFmtId="0" fontId="122" fillId="101" borderId="129" xfId="0" applyFont="1" applyFill="1" applyBorder="1" applyAlignment="1" applyProtection="1">
      <alignment horizontal="center" vertical="center"/>
      <protection locked="0"/>
    </xf>
    <xf numFmtId="1" fontId="123" fillId="50" borderId="124" xfId="0" applyNumberFormat="1" applyFont="1" applyFill="1" applyBorder="1" applyAlignment="1">
      <alignment horizontal="center" vertical="center"/>
    </xf>
    <xf numFmtId="3" fontId="4" fillId="50" borderId="50" xfId="0" applyNumberFormat="1" applyFont="1" applyFill="1" applyBorder="1" applyAlignment="1">
      <alignment horizontal="center" vertical="center"/>
    </xf>
    <xf numFmtId="169" fontId="4" fillId="50" borderId="38" xfId="0" applyNumberFormat="1" applyFont="1" applyFill="1" applyBorder="1" applyAlignment="1">
      <alignment horizontal="center" vertical="center"/>
    </xf>
    <xf numFmtId="1" fontId="16" fillId="50" borderId="53" xfId="0" applyNumberFormat="1" applyFont="1" applyFill="1" applyBorder="1" applyAlignment="1">
      <alignment horizontal="center" vertical="center"/>
    </xf>
    <xf numFmtId="169" fontId="16" fillId="50" borderId="50" xfId="0" applyNumberFormat="1" applyFont="1" applyFill="1" applyBorder="1" applyAlignment="1">
      <alignment horizontal="center" vertical="center"/>
    </xf>
    <xf numFmtId="1" fontId="16" fillId="103" borderId="53" xfId="0" applyNumberFormat="1" applyFont="1" applyFill="1" applyBorder="1" applyAlignment="1">
      <alignment horizontal="center" vertical="center"/>
    </xf>
    <xf numFmtId="1" fontId="123" fillId="102" borderId="128" xfId="3" applyNumberFormat="1" applyFont="1" applyFill="1" applyBorder="1" applyAlignment="1" applyProtection="1">
      <alignment horizontal="center" vertical="center"/>
      <protection locked="0"/>
    </xf>
    <xf numFmtId="14" fontId="76" fillId="50" borderId="144" xfId="0" applyNumberFormat="1" applyFont="1" applyFill="1" applyBorder="1" applyAlignment="1">
      <alignment horizontal="center" vertical="center"/>
    </xf>
    <xf numFmtId="3" fontId="123" fillId="50" borderId="209" xfId="0" applyNumberFormat="1" applyFont="1" applyFill="1" applyBorder="1" applyAlignment="1">
      <alignment horizontal="center" vertical="center"/>
    </xf>
    <xf numFmtId="1" fontId="4" fillId="50" borderId="53" xfId="0" applyNumberFormat="1" applyFont="1" applyFill="1" applyBorder="1" applyAlignment="1">
      <alignment horizontal="center" vertical="center"/>
    </xf>
    <xf numFmtId="2" fontId="4" fillId="50" borderId="138" xfId="0" applyNumberFormat="1" applyFont="1" applyFill="1" applyBorder="1" applyAlignment="1">
      <alignment horizontal="center" vertical="center"/>
    </xf>
    <xf numFmtId="0" fontId="4" fillId="50" borderId="33" xfId="0" applyFont="1" applyFill="1" applyBorder="1" applyAlignment="1">
      <alignment horizontal="center" vertical="center"/>
    </xf>
    <xf numFmtId="1" fontId="16" fillId="103" borderId="38" xfId="0" applyNumberFormat="1" applyFont="1" applyFill="1" applyBorder="1" applyAlignment="1">
      <alignment horizontal="center" vertical="center"/>
    </xf>
    <xf numFmtId="1" fontId="16" fillId="103" borderId="126" xfId="0" applyNumberFormat="1" applyFont="1" applyFill="1" applyBorder="1" applyAlignment="1">
      <alignment horizontal="center" vertical="center"/>
    </xf>
    <xf numFmtId="167" fontId="15" fillId="104" borderId="140" xfId="0" quotePrefix="1" applyNumberFormat="1" applyFont="1" applyFill="1" applyBorder="1" applyAlignment="1">
      <alignment horizontal="center"/>
    </xf>
    <xf numFmtId="1" fontId="123" fillId="102" borderId="128" xfId="3" applyNumberFormat="1" applyFont="1" applyFill="1" applyBorder="1" applyAlignment="1" applyProtection="1">
      <alignment horizontal="centerContinuous" vertical="center"/>
      <protection locked="0"/>
    </xf>
    <xf numFmtId="0" fontId="123" fillId="50" borderId="182" xfId="0" applyFont="1" applyFill="1" applyBorder="1" applyAlignment="1">
      <alignment horizontal="left" vertical="center"/>
    </xf>
    <xf numFmtId="4" fontId="14" fillId="103" borderId="43" xfId="0" applyNumberFormat="1" applyFont="1" applyFill="1" applyBorder="1" applyAlignment="1">
      <alignment horizontal="center"/>
    </xf>
    <xf numFmtId="4" fontId="14" fillId="103" borderId="71" xfId="0" applyNumberFormat="1" applyFont="1" applyFill="1" applyBorder="1" applyAlignment="1">
      <alignment horizontal="center"/>
    </xf>
    <xf numFmtId="0" fontId="122" fillId="0" borderId="129" xfId="0" applyFont="1" applyFill="1" applyBorder="1" applyAlignment="1" applyProtection="1">
      <alignment horizontal="center" vertical="center"/>
      <protection locked="0"/>
    </xf>
    <xf numFmtId="49" fontId="123" fillId="0" borderId="127" xfId="0" applyNumberFormat="1" applyFont="1" applyFill="1" applyBorder="1" applyAlignment="1">
      <alignment horizontal="center" vertical="center"/>
    </xf>
    <xf numFmtId="0" fontId="76" fillId="0" borderId="129" xfId="0" applyFont="1" applyFill="1" applyBorder="1" applyAlignment="1">
      <alignment horizontal="left" vertical="center"/>
    </xf>
    <xf numFmtId="1" fontId="123" fillId="0" borderId="140" xfId="5" applyNumberFormat="1" applyFont="1" applyFill="1" applyBorder="1" applyAlignment="1" applyProtection="1">
      <alignment horizontal="center"/>
      <protection locked="0"/>
    </xf>
    <xf numFmtId="0" fontId="123" fillId="0" borderId="127" xfId="5" applyFont="1" applyFill="1" applyBorder="1" applyAlignment="1" applyProtection="1">
      <alignment horizontal="center" vertical="center"/>
      <protection locked="0"/>
    </xf>
    <xf numFmtId="14" fontId="76" fillId="0" borderId="182" xfId="0" applyNumberFormat="1" applyFont="1" applyFill="1" applyBorder="1" applyAlignment="1">
      <alignment horizontal="center" vertical="center"/>
    </xf>
    <xf numFmtId="0" fontId="76" fillId="0" borderId="127" xfId="0" applyFont="1" applyFill="1" applyBorder="1" applyAlignment="1">
      <alignment horizontal="center" vertical="center"/>
    </xf>
    <xf numFmtId="0" fontId="76" fillId="0" borderId="128" xfId="0" applyFont="1" applyFill="1" applyBorder="1" applyAlignment="1">
      <alignment vertical="center"/>
    </xf>
    <xf numFmtId="0" fontId="76" fillId="0" borderId="126" xfId="0" applyFont="1" applyFill="1" applyBorder="1" applyAlignment="1">
      <alignment horizontal="center" vertical="center"/>
    </xf>
    <xf numFmtId="1" fontId="123" fillId="0" borderId="124" xfId="0" applyNumberFormat="1" applyFont="1" applyFill="1" applyBorder="1" applyAlignment="1">
      <alignment horizontal="center" vertical="center"/>
    </xf>
    <xf numFmtId="3" fontId="4" fillId="0" borderId="50" xfId="0" applyNumberFormat="1" applyFont="1" applyFill="1" applyBorder="1" applyAlignment="1">
      <alignment horizontal="center" vertical="center"/>
    </xf>
    <xf numFmtId="169" fontId="4" fillId="0" borderId="38" xfId="0" applyNumberFormat="1" applyFont="1" applyFill="1" applyBorder="1" applyAlignment="1">
      <alignment horizontal="center" vertical="center"/>
    </xf>
    <xf numFmtId="0" fontId="4" fillId="0" borderId="0" xfId="0" applyFont="1" applyFill="1"/>
    <xf numFmtId="2" fontId="16" fillId="0" borderId="38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center" vertical="center"/>
    </xf>
    <xf numFmtId="1" fontId="16" fillId="0" borderId="53" xfId="0" applyNumberFormat="1" applyFont="1" applyFill="1" applyBorder="1" applyAlignment="1">
      <alignment horizontal="center" vertical="center"/>
    </xf>
    <xf numFmtId="169" fontId="16" fillId="0" borderId="50" xfId="0" applyNumberFormat="1" applyFont="1" applyFill="1" applyBorder="1" applyAlignment="1">
      <alignment horizontal="center" vertical="center"/>
    </xf>
    <xf numFmtId="1" fontId="16" fillId="0" borderId="38" xfId="0" applyNumberFormat="1" applyFont="1" applyFill="1" applyBorder="1" applyAlignment="1">
      <alignment horizontal="center" vertical="center"/>
    </xf>
    <xf numFmtId="1" fontId="16" fillId="0" borderId="126" xfId="0" applyNumberFormat="1" applyFont="1" applyFill="1" applyBorder="1" applyAlignment="1">
      <alignment horizontal="center" vertical="center"/>
    </xf>
    <xf numFmtId="0" fontId="33" fillId="23" borderId="1" xfId="0" applyFont="1" applyFill="1" applyBorder="1" applyAlignment="1" applyProtection="1">
      <alignment horizontal="center" vertical="center"/>
      <protection locked="0"/>
    </xf>
    <xf numFmtId="164" fontId="126" fillId="31" borderId="0" xfId="0" applyNumberFormat="1" applyFont="1" applyFill="1" applyAlignment="1" applyProtection="1">
      <alignment horizontal="center" vertical="center"/>
      <protection locked="0"/>
    </xf>
    <xf numFmtId="0" fontId="121" fillId="60" borderId="12" xfId="0" applyFont="1" applyFill="1" applyBorder="1" applyAlignment="1">
      <alignment horizontal="center"/>
    </xf>
    <xf numFmtId="0" fontId="34" fillId="23" borderId="0" xfId="0" applyFont="1" applyFill="1" applyAlignment="1" applyProtection="1">
      <alignment horizontal="center" vertical="center"/>
      <protection locked="0"/>
    </xf>
    <xf numFmtId="164" fontId="47" fillId="31" borderId="0" xfId="0" applyNumberFormat="1" applyFont="1" applyFill="1" applyAlignment="1" applyProtection="1">
      <alignment horizontal="center" vertical="center"/>
      <protection locked="0"/>
    </xf>
    <xf numFmtId="0" fontId="122" fillId="0" borderId="182" xfId="0" applyFont="1" applyFill="1" applyBorder="1" applyAlignment="1" applyProtection="1">
      <alignment horizontal="center" vertical="center"/>
      <protection locked="0"/>
    </xf>
    <xf numFmtId="49" fontId="123" fillId="0" borderId="185" xfId="0" applyNumberFormat="1" applyFont="1" applyFill="1" applyBorder="1" applyAlignment="1">
      <alignment horizontal="center" vertical="center"/>
    </xf>
    <xf numFmtId="0" fontId="76" fillId="0" borderId="182" xfId="0" applyFont="1" applyFill="1" applyBorder="1" applyAlignment="1">
      <alignment horizontal="left" vertical="center"/>
    </xf>
    <xf numFmtId="0" fontId="123" fillId="0" borderId="185" xfId="5" applyFont="1" applyFill="1" applyBorder="1" applyAlignment="1" applyProtection="1">
      <alignment horizontal="center" vertical="center"/>
      <protection locked="0"/>
    </xf>
    <xf numFmtId="0" fontId="76" fillId="0" borderId="185" xfId="0" applyFont="1" applyFill="1" applyBorder="1" applyAlignment="1">
      <alignment horizontal="center" vertical="center"/>
    </xf>
    <xf numFmtId="0" fontId="76" fillId="0" borderId="184" xfId="0" applyFont="1" applyFill="1" applyBorder="1" applyAlignment="1">
      <alignment horizontal="center" vertical="center"/>
    </xf>
    <xf numFmtId="3" fontId="123" fillId="0" borderId="209" xfId="0" applyNumberFormat="1" applyFont="1" applyFill="1" applyBorder="1" applyAlignment="1">
      <alignment horizontal="center" vertical="center"/>
    </xf>
    <xf numFmtId="3" fontId="4" fillId="0" borderId="58" xfId="0" applyNumberFormat="1" applyFont="1" applyFill="1" applyBorder="1" applyAlignment="1">
      <alignment horizontal="center" vertical="center"/>
    </xf>
    <xf numFmtId="169" fontId="4" fillId="0" borderId="33" xfId="0" applyNumberFormat="1" applyFont="1" applyFill="1" applyBorder="1" applyAlignment="1">
      <alignment horizontal="center" vertical="center"/>
    </xf>
    <xf numFmtId="1" fontId="4" fillId="0" borderId="53" xfId="0" applyNumberFormat="1" applyFont="1" applyFill="1" applyBorder="1" applyAlignment="1">
      <alignment horizontal="center" vertical="center"/>
    </xf>
    <xf numFmtId="2" fontId="4" fillId="0" borderId="138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169" fontId="16" fillId="43" borderId="38" xfId="0" applyNumberFormat="1" applyFont="1" applyFill="1" applyBorder="1" applyAlignment="1">
      <alignment horizontal="center" vertical="center"/>
    </xf>
    <xf numFmtId="169" fontId="16" fillId="43" borderId="33" xfId="0" applyNumberFormat="1" applyFont="1" applyFill="1" applyBorder="1" applyAlignment="1">
      <alignment horizontal="center" vertical="center"/>
    </xf>
    <xf numFmtId="169" fontId="16" fillId="43" borderId="184" xfId="0" applyNumberFormat="1" applyFont="1" applyFill="1" applyBorder="1" applyAlignment="1">
      <alignment horizontal="center" vertical="center"/>
    </xf>
    <xf numFmtId="0" fontId="123" fillId="50" borderId="129" xfId="0" applyFont="1" applyFill="1" applyBorder="1" applyAlignment="1">
      <alignment horizontal="left" vertical="center"/>
    </xf>
    <xf numFmtId="0" fontId="123" fillId="105" borderId="129" xfId="0" applyFont="1" applyFill="1" applyBorder="1" applyAlignment="1" applyProtection="1">
      <alignment horizontal="center" vertical="center"/>
      <protection locked="0"/>
    </xf>
    <xf numFmtId="49" fontId="123" fillId="106" borderId="127" xfId="0" applyNumberFormat="1" applyFont="1" applyFill="1" applyBorder="1" applyAlignment="1">
      <alignment horizontal="center" vertical="center"/>
    </xf>
    <xf numFmtId="0" fontId="123" fillId="106" borderId="129" xfId="0" applyFont="1" applyFill="1" applyBorder="1" applyAlignment="1">
      <alignment horizontal="left" vertical="center"/>
    </xf>
    <xf numFmtId="1" fontId="123" fillId="106" borderId="140" xfId="5" applyNumberFormat="1" applyFont="1" applyFill="1" applyBorder="1" applyAlignment="1" applyProtection="1">
      <alignment horizontal="center"/>
      <protection locked="0"/>
    </xf>
    <xf numFmtId="0" fontId="123" fillId="106" borderId="127" xfId="5" applyFont="1" applyFill="1" applyBorder="1" applyAlignment="1" applyProtection="1">
      <alignment horizontal="center" vertical="center"/>
      <protection locked="0"/>
    </xf>
    <xf numFmtId="173" fontId="76" fillId="106" borderId="129" xfId="0" applyNumberFormat="1" applyFont="1" applyFill="1" applyBorder="1" applyAlignment="1">
      <alignment horizontal="center" vertical="center"/>
    </xf>
    <xf numFmtId="0" fontId="76" fillId="106" borderId="127" xfId="0" applyFont="1" applyFill="1" applyBorder="1" applyAlignment="1">
      <alignment horizontal="center" vertical="center"/>
    </xf>
    <xf numFmtId="0" fontId="76" fillId="106" borderId="128" xfId="0" applyFont="1" applyFill="1" applyBorder="1" applyAlignment="1">
      <alignment horizontal="center" vertical="center"/>
    </xf>
    <xf numFmtId="0" fontId="76" fillId="106" borderId="126" xfId="0" applyFont="1" applyFill="1" applyBorder="1" applyAlignment="1">
      <alignment horizontal="center" vertical="center"/>
    </xf>
    <xf numFmtId="1" fontId="76" fillId="106" borderId="133" xfId="0" applyNumberFormat="1" applyFont="1" applyFill="1" applyBorder="1" applyAlignment="1">
      <alignment horizontal="center" vertical="center"/>
    </xf>
    <xf numFmtId="3" fontId="4" fillId="106" borderId="128" xfId="0" applyNumberFormat="1" applyFont="1" applyFill="1" applyBorder="1" applyAlignment="1">
      <alignment horizontal="center" vertical="center"/>
    </xf>
    <xf numFmtId="169" fontId="4" fillId="106" borderId="126" xfId="0" applyNumberFormat="1" applyFont="1" applyFill="1" applyBorder="1" applyAlignment="1">
      <alignment horizontal="center" vertical="center"/>
    </xf>
    <xf numFmtId="0" fontId="4" fillId="106" borderId="0" xfId="0" applyFont="1" applyFill="1"/>
    <xf numFmtId="2" fontId="16" fillId="106" borderId="38" xfId="0" applyNumberFormat="1" applyFont="1" applyFill="1" applyBorder="1" applyAlignment="1">
      <alignment horizontal="center" vertical="center"/>
    </xf>
    <xf numFmtId="2" fontId="16" fillId="106" borderId="126" xfId="0" applyNumberFormat="1" applyFont="1" applyFill="1" applyBorder="1" applyAlignment="1">
      <alignment horizontal="center" vertical="center"/>
    </xf>
    <xf numFmtId="1" fontId="4" fillId="106" borderId="38" xfId="0" applyNumberFormat="1" applyFont="1" applyFill="1" applyBorder="1" applyAlignment="1">
      <alignment horizontal="center" vertical="center"/>
    </xf>
    <xf numFmtId="1" fontId="16" fillId="106" borderId="124" xfId="0" applyNumberFormat="1" applyFont="1" applyFill="1" applyBorder="1" applyAlignment="1">
      <alignment horizontal="center" vertical="center"/>
    </xf>
    <xf numFmtId="169" fontId="16" fillId="106" borderId="126" xfId="0" applyNumberFormat="1" applyFont="1" applyFill="1" applyBorder="1" applyAlignment="1">
      <alignment horizontal="center" vertical="center"/>
    </xf>
    <xf numFmtId="1" fontId="16" fillId="106" borderId="126" xfId="0" applyNumberFormat="1" applyFont="1" applyFill="1" applyBorder="1" applyAlignment="1">
      <alignment horizontal="center" vertical="center"/>
    </xf>
    <xf numFmtId="0" fontId="122" fillId="105" borderId="129" xfId="0" applyFont="1" applyFill="1" applyBorder="1" applyAlignment="1" applyProtection="1">
      <alignment horizontal="center" vertical="center"/>
      <protection locked="0"/>
    </xf>
    <xf numFmtId="0" fontId="76" fillId="106" borderId="129" xfId="0" applyFont="1" applyFill="1" applyBorder="1" applyAlignment="1">
      <alignment horizontal="left" vertical="center"/>
    </xf>
    <xf numFmtId="1" fontId="123" fillId="107" borderId="128" xfId="3" applyNumberFormat="1" applyFont="1" applyFill="1" applyBorder="1" applyAlignment="1" applyProtection="1">
      <alignment horizontal="centerContinuous" vertical="center"/>
      <protection locked="0"/>
    </xf>
    <xf numFmtId="14" fontId="76" fillId="106" borderId="144" xfId="0" applyNumberFormat="1" applyFont="1" applyFill="1" applyBorder="1" applyAlignment="1">
      <alignment horizontal="center" vertical="center"/>
    </xf>
    <xf numFmtId="0" fontId="76" fillId="106" borderId="128" xfId="0" applyFont="1" applyFill="1" applyBorder="1" applyAlignment="1">
      <alignment vertical="center"/>
    </xf>
    <xf numFmtId="1" fontId="123" fillId="106" borderId="197" xfId="0" applyNumberFormat="1" applyFont="1" applyFill="1" applyBorder="1" applyAlignment="1">
      <alignment horizontal="center" vertical="center"/>
    </xf>
    <xf numFmtId="3" fontId="4" fillId="106" borderId="58" xfId="0" applyNumberFormat="1" applyFont="1" applyFill="1" applyBorder="1" applyAlignment="1">
      <alignment horizontal="center" vertical="center"/>
    </xf>
    <xf numFmtId="169" fontId="4" fillId="106" borderId="33" xfId="0" applyNumberFormat="1" applyFont="1" applyFill="1" applyBorder="1" applyAlignment="1">
      <alignment horizontal="center" vertical="center"/>
    </xf>
    <xf numFmtId="1" fontId="16" fillId="106" borderId="53" xfId="0" applyNumberFormat="1" applyFont="1" applyFill="1" applyBorder="1" applyAlignment="1">
      <alignment horizontal="center" vertical="center"/>
    </xf>
    <xf numFmtId="2" fontId="16" fillId="106" borderId="138" xfId="0" applyNumberFormat="1" applyFont="1" applyFill="1" applyBorder="1" applyAlignment="1">
      <alignment horizontal="center" vertical="center"/>
    </xf>
    <xf numFmtId="169" fontId="16" fillId="106" borderId="33" xfId="0" applyNumberFormat="1" applyFont="1" applyFill="1" applyBorder="1" applyAlignment="1">
      <alignment horizontal="center" vertical="center"/>
    </xf>
    <xf numFmtId="1" fontId="16" fillId="106" borderId="33" xfId="0" applyNumberFormat="1" applyFont="1" applyFill="1" applyBorder="1" applyAlignment="1">
      <alignment horizontal="center" vertical="center"/>
    </xf>
    <xf numFmtId="1" fontId="123" fillId="107" borderId="128" xfId="3" applyNumberFormat="1" applyFont="1" applyFill="1" applyBorder="1" applyAlignment="1" applyProtection="1">
      <alignment horizontal="center" vertical="center"/>
      <protection locked="0"/>
    </xf>
    <xf numFmtId="3" fontId="123" fillId="106" borderId="209" xfId="0" applyNumberFormat="1" applyFont="1" applyFill="1" applyBorder="1" applyAlignment="1">
      <alignment horizontal="center" vertical="center"/>
    </xf>
    <xf numFmtId="169" fontId="4" fillId="106" borderId="38" xfId="0" applyNumberFormat="1" applyFont="1" applyFill="1" applyBorder="1" applyAlignment="1">
      <alignment horizontal="center" vertical="center"/>
    </xf>
    <xf numFmtId="1" fontId="16" fillId="106" borderId="38" xfId="0" applyNumberFormat="1" applyFont="1" applyFill="1" applyBorder="1" applyAlignment="1">
      <alignment horizontal="center" vertical="center"/>
    </xf>
    <xf numFmtId="1" fontId="4" fillId="106" borderId="53" xfId="0" applyNumberFormat="1" applyFont="1" applyFill="1" applyBorder="1" applyAlignment="1">
      <alignment horizontal="center" vertical="center"/>
    </xf>
    <xf numFmtId="2" fontId="4" fillId="106" borderId="50" xfId="0" applyNumberFormat="1" applyFont="1" applyFill="1" applyBorder="1" applyAlignment="1">
      <alignment horizontal="center" vertical="center"/>
    </xf>
    <xf numFmtId="0" fontId="4" fillId="106" borderId="38" xfId="0" applyFont="1" applyFill="1" applyBorder="1" applyAlignment="1">
      <alignment horizontal="center" vertical="center"/>
    </xf>
    <xf numFmtId="0" fontId="52" fillId="108" borderId="27" xfId="0" applyFont="1" applyFill="1" applyBorder="1" applyAlignment="1">
      <alignment horizontal="center"/>
    </xf>
    <xf numFmtId="0" fontId="52" fillId="101" borderId="28" xfId="0" applyFont="1" applyFill="1" applyBorder="1" applyAlignment="1" applyProtection="1">
      <alignment horizontal="center"/>
      <protection locked="0"/>
    </xf>
    <xf numFmtId="1" fontId="16" fillId="50" borderId="184" xfId="0" applyNumberFormat="1" applyFont="1" applyFill="1" applyBorder="1" applyAlignment="1">
      <alignment horizontal="center" vertical="center"/>
    </xf>
    <xf numFmtId="1" fontId="117" fillId="29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Border="1" applyAlignment="1">
      <alignment horizontal="center" vertical="center"/>
    </xf>
    <xf numFmtId="0" fontId="9" fillId="58" borderId="0" xfId="0" applyFont="1" applyFill="1" applyBorder="1" applyAlignment="1" applyProtection="1">
      <alignment horizontal="center"/>
      <protection locked="0"/>
    </xf>
    <xf numFmtId="1" fontId="16" fillId="50" borderId="0" xfId="0" applyNumberFormat="1" applyFont="1" applyFill="1" applyBorder="1" applyAlignment="1">
      <alignment horizontal="center" vertical="center"/>
    </xf>
    <xf numFmtId="1" fontId="16" fillId="106" borderId="0" xfId="0" applyNumberFormat="1" applyFont="1" applyFill="1" applyBorder="1" applyAlignment="1">
      <alignment horizontal="center" vertical="center"/>
    </xf>
    <xf numFmtId="1" fontId="16" fillId="43" borderId="0" xfId="0" applyNumberFormat="1" applyFont="1" applyFill="1" applyBorder="1" applyAlignment="1">
      <alignment horizontal="center" vertical="center"/>
    </xf>
    <xf numFmtId="1" fontId="16" fillId="0" borderId="103" xfId="0" applyNumberFormat="1" applyFont="1" applyBorder="1" applyAlignment="1">
      <alignment horizontal="center" vertical="center"/>
    </xf>
    <xf numFmtId="1" fontId="16" fillId="96" borderId="103" xfId="0" applyNumberFormat="1" applyFont="1" applyFill="1" applyBorder="1" applyAlignment="1">
      <alignment horizontal="center" vertical="center"/>
    </xf>
    <xf numFmtId="1" fontId="16" fillId="43" borderId="64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1" fontId="115" fillId="94" borderId="0" xfId="0" applyNumberFormat="1" applyFont="1" applyFill="1" applyBorder="1" applyAlignment="1">
      <alignment horizontal="center" vertical="center"/>
    </xf>
    <xf numFmtId="1" fontId="16" fillId="103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/>
    </xf>
    <xf numFmtId="2" fontId="16" fillId="50" borderId="0" xfId="0" applyNumberFormat="1" applyFont="1" applyFill="1" applyBorder="1" applyAlignment="1">
      <alignment horizontal="center" vertical="center"/>
    </xf>
    <xf numFmtId="2" fontId="16" fillId="106" borderId="0" xfId="0" applyNumberFormat="1" applyFont="1" applyFill="1" applyBorder="1" applyAlignment="1">
      <alignment horizontal="center" vertical="center"/>
    </xf>
    <xf numFmtId="2" fontId="16" fillId="50" borderId="184" xfId="0" applyNumberFormat="1" applyFont="1" applyFill="1" applyBorder="1" applyAlignment="1">
      <alignment horizontal="center" vertical="center"/>
    </xf>
    <xf numFmtId="2" fontId="126" fillId="31" borderId="0" xfId="0" applyNumberFormat="1" applyFont="1" applyFill="1" applyAlignment="1" applyProtection="1">
      <alignment horizontal="center" vertical="center"/>
      <protection locked="0"/>
    </xf>
    <xf numFmtId="2" fontId="16" fillId="43" borderId="0" xfId="0" applyNumberFormat="1" applyFont="1" applyFill="1" applyBorder="1" applyAlignment="1">
      <alignment horizontal="center" vertical="center"/>
    </xf>
    <xf numFmtId="2" fontId="117" fillId="29" borderId="0" xfId="0" applyNumberFormat="1" applyFont="1" applyFill="1" applyAlignment="1">
      <alignment horizontal="center" vertical="center"/>
    </xf>
    <xf numFmtId="2" fontId="16" fillId="0" borderId="103" xfId="0" applyNumberFormat="1" applyFont="1" applyBorder="1" applyAlignment="1">
      <alignment horizontal="center" vertical="center"/>
    </xf>
    <xf numFmtId="2" fontId="16" fillId="96" borderId="103" xfId="0" applyNumberFormat="1" applyFont="1" applyFill="1" applyBorder="1" applyAlignment="1">
      <alignment horizontal="center" vertical="center"/>
    </xf>
    <xf numFmtId="2" fontId="16" fillId="43" borderId="64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2" fontId="117" fillId="29" borderId="0" xfId="0" applyNumberFormat="1" applyFont="1" applyFill="1" applyBorder="1" applyAlignment="1">
      <alignment horizontal="center" vertical="center"/>
    </xf>
    <xf numFmtId="2" fontId="115" fillId="94" borderId="0" xfId="0" applyNumberFormat="1" applyFont="1" applyFill="1" applyBorder="1" applyAlignment="1">
      <alignment horizontal="center" vertical="center"/>
    </xf>
    <xf numFmtId="2" fontId="16" fillId="103" borderId="0" xfId="0" applyNumberFormat="1" applyFont="1" applyFill="1" applyBorder="1" applyAlignment="1">
      <alignment horizontal="center" vertical="center"/>
    </xf>
    <xf numFmtId="4" fontId="131" fillId="25" borderId="145" xfId="0" applyNumberFormat="1" applyFont="1" applyFill="1" applyBorder="1" applyAlignment="1">
      <alignment horizontal="center"/>
    </xf>
    <xf numFmtId="164" fontId="126" fillId="109" borderId="0" xfId="0" applyNumberFormat="1" applyFont="1" applyFill="1" applyAlignment="1" applyProtection="1">
      <alignment horizontal="center" vertical="center"/>
      <protection locked="0"/>
    </xf>
    <xf numFmtId="164" fontId="132" fillId="109" borderId="0" xfId="0" applyNumberFormat="1" applyFont="1" applyFill="1" applyAlignment="1" applyProtection="1">
      <alignment horizontal="center" vertical="center"/>
      <protection locked="0"/>
    </xf>
    <xf numFmtId="2" fontId="115" fillId="94" borderId="184" xfId="0" applyNumberFormat="1" applyFont="1" applyFill="1" applyBorder="1" applyAlignment="1">
      <alignment horizontal="center" vertical="center"/>
    </xf>
    <xf numFmtId="2" fontId="115" fillId="94" borderId="51" xfId="0" applyNumberFormat="1" applyFont="1" applyFill="1" applyBorder="1" applyAlignment="1">
      <alignment horizontal="center" vertical="center"/>
    </xf>
    <xf numFmtId="169" fontId="115" fillId="94" borderId="52" xfId="0" applyNumberFormat="1" applyFont="1" applyFill="1" applyBorder="1" applyAlignment="1">
      <alignment horizontal="center" vertical="center"/>
    </xf>
    <xf numFmtId="1" fontId="115" fillId="94" borderId="52" xfId="0" applyNumberFormat="1" applyFont="1" applyFill="1" applyBorder="1" applyAlignment="1">
      <alignment horizontal="center" vertical="center"/>
    </xf>
    <xf numFmtId="1" fontId="115" fillId="94" borderId="48" xfId="0" applyNumberFormat="1" applyFont="1" applyFill="1" applyBorder="1" applyAlignment="1">
      <alignment horizontal="center" vertical="center"/>
    </xf>
    <xf numFmtId="2" fontId="115" fillId="94" borderId="103" xfId="0" applyNumberFormat="1" applyFont="1" applyFill="1" applyBorder="1" applyAlignment="1">
      <alignment horizontal="center" vertical="center"/>
    </xf>
    <xf numFmtId="1" fontId="115" fillId="94" borderId="103" xfId="0" applyNumberFormat="1" applyFont="1" applyFill="1" applyBorder="1" applyAlignment="1">
      <alignment horizontal="center" vertical="center"/>
    </xf>
    <xf numFmtId="3" fontId="14" fillId="95" borderId="0" xfId="0" applyNumberFormat="1" applyFont="1" applyFill="1" applyAlignment="1" applyProtection="1">
      <alignment horizontal="center" vertical="center"/>
      <protection locked="0"/>
    </xf>
    <xf numFmtId="169" fontId="117" fillId="95" borderId="0" xfId="0" applyNumberFormat="1" applyFont="1" applyFill="1" applyAlignment="1" applyProtection="1">
      <alignment horizontal="center" vertical="center"/>
      <protection locked="0"/>
    </xf>
    <xf numFmtId="1" fontId="117" fillId="95" borderId="206" xfId="0" applyNumberFormat="1" applyFont="1" applyFill="1" applyBorder="1" applyAlignment="1" applyProtection="1">
      <alignment horizontal="center" vertical="center"/>
      <protection locked="0"/>
    </xf>
    <xf numFmtId="169" fontId="117" fillId="95" borderId="206" xfId="0" applyNumberFormat="1" applyFont="1" applyFill="1" applyBorder="1" applyAlignment="1" applyProtection="1">
      <alignment horizontal="center" vertical="center"/>
      <protection locked="0"/>
    </xf>
    <xf numFmtId="2" fontId="117" fillId="95" borderId="206" xfId="0" applyNumberFormat="1" applyFont="1" applyFill="1" applyBorder="1" applyAlignment="1" applyProtection="1">
      <alignment horizontal="center" vertical="center"/>
      <protection locked="0"/>
    </xf>
    <xf numFmtId="3" fontId="117" fillId="95" borderId="49" xfId="0" applyNumberFormat="1" applyFont="1" applyFill="1" applyBorder="1" applyAlignment="1" applyProtection="1">
      <alignment horizontal="center" vertical="center"/>
      <protection locked="0"/>
    </xf>
    <xf numFmtId="0" fontId="93" fillId="0" borderId="0" xfId="0" applyFont="1" applyAlignment="1"/>
    <xf numFmtId="0" fontId="93" fillId="0" borderId="56" xfId="0" applyFont="1" applyBorder="1" applyAlignment="1"/>
    <xf numFmtId="0" fontId="49" fillId="23" borderId="66" xfId="0" applyFont="1" applyFill="1" applyBorder="1" applyAlignment="1" applyProtection="1">
      <alignment horizontal="center" vertical="center"/>
      <protection locked="0"/>
    </xf>
    <xf numFmtId="0" fontId="94" fillId="0" borderId="0" xfId="0" applyFont="1" applyAlignment="1">
      <alignment horizontal="center" vertical="center"/>
    </xf>
    <xf numFmtId="0" fontId="24" fillId="23" borderId="66" xfId="0" applyFont="1" applyFill="1" applyBorder="1" applyAlignment="1" applyProtection="1">
      <alignment horizontal="center" vertical="center"/>
      <protection locked="0"/>
    </xf>
    <xf numFmtId="0" fontId="24" fillId="23" borderId="0" xfId="0" applyFont="1" applyFill="1" applyAlignment="1" applyProtection="1">
      <alignment horizontal="center" vertical="center"/>
      <protection locked="0"/>
    </xf>
    <xf numFmtId="0" fontId="33" fillId="23" borderId="67" xfId="0" applyFont="1" applyFill="1" applyBorder="1" applyAlignment="1" applyProtection="1">
      <alignment horizontal="center" vertical="center"/>
      <protection locked="0"/>
    </xf>
    <xf numFmtId="0" fontId="33" fillId="23" borderId="1" xfId="0" applyFont="1" applyFill="1" applyBorder="1" applyAlignment="1" applyProtection="1">
      <alignment horizontal="center" vertical="center"/>
      <protection locked="0"/>
    </xf>
    <xf numFmtId="0" fontId="95" fillId="14" borderId="68" xfId="0" applyFont="1" applyFill="1" applyBorder="1" applyAlignment="1" applyProtection="1">
      <alignment horizontal="center" vertical="center"/>
      <protection locked="0"/>
    </xf>
    <xf numFmtId="0" fontId="95" fillId="14" borderId="69" xfId="0" applyFont="1" applyFill="1" applyBorder="1" applyAlignment="1" applyProtection="1">
      <alignment horizontal="center" vertical="center"/>
      <protection locked="0"/>
    </xf>
    <xf numFmtId="0" fontId="24" fillId="23" borderId="27" xfId="0" applyFont="1" applyFill="1" applyBorder="1" applyAlignment="1">
      <alignment horizontal="center" vertical="center"/>
    </xf>
    <xf numFmtId="0" fontId="24" fillId="23" borderId="12" xfId="0" applyFont="1" applyFill="1" applyBorder="1" applyAlignment="1">
      <alignment horizontal="center" vertical="center"/>
    </xf>
    <xf numFmtId="1" fontId="123" fillId="62" borderId="207" xfId="3" applyNumberFormat="1" applyFont="1" applyFill="1" applyBorder="1" applyAlignment="1" applyProtection="1">
      <alignment vertical="center"/>
      <protection locked="0"/>
    </xf>
    <xf numFmtId="1" fontId="123" fillId="62" borderId="125" xfId="3" applyNumberFormat="1" applyFont="1" applyFill="1" applyBorder="1" applyAlignment="1" applyProtection="1">
      <alignment vertical="center"/>
      <protection locked="0"/>
    </xf>
    <xf numFmtId="164" fontId="126" fillId="109" borderId="66" xfId="0" applyNumberFormat="1" applyFont="1" applyFill="1" applyBorder="1" applyAlignment="1" applyProtection="1">
      <alignment horizontal="center" vertical="center"/>
      <protection locked="0"/>
    </xf>
    <xf numFmtId="164" fontId="126" fillId="109" borderId="0" xfId="0" applyNumberFormat="1" applyFont="1" applyFill="1" applyAlignment="1" applyProtection="1">
      <alignment horizontal="center" vertical="center"/>
      <protection locked="0"/>
    </xf>
    <xf numFmtId="1" fontId="123" fillId="102" borderId="198" xfId="3" applyNumberFormat="1" applyFont="1" applyFill="1" applyBorder="1" applyAlignment="1" applyProtection="1">
      <alignment horizontal="center" vertical="center"/>
      <protection locked="0"/>
    </xf>
    <xf numFmtId="1" fontId="123" fillId="102" borderId="125" xfId="3" applyNumberFormat="1" applyFont="1" applyFill="1" applyBorder="1" applyAlignment="1" applyProtection="1">
      <alignment horizontal="center" vertical="center"/>
      <protection locked="0"/>
    </xf>
    <xf numFmtId="1" fontId="123" fillId="107" borderId="198" xfId="3" applyNumberFormat="1" applyFont="1" applyFill="1" applyBorder="1" applyAlignment="1" applyProtection="1">
      <alignment horizontal="center" vertical="center"/>
      <protection locked="0"/>
    </xf>
    <xf numFmtId="1" fontId="123" fillId="107" borderId="125" xfId="3" applyNumberFormat="1" applyFont="1" applyFill="1" applyBorder="1" applyAlignment="1" applyProtection="1">
      <alignment horizontal="center" vertical="center"/>
      <protection locked="0"/>
    </xf>
    <xf numFmtId="1" fontId="123" fillId="62" borderId="124" xfId="3" applyNumberFormat="1" applyFont="1" applyFill="1" applyBorder="1" applyAlignment="1" applyProtection="1">
      <alignment horizontal="center" vertical="center"/>
      <protection locked="0"/>
    </xf>
    <xf numFmtId="1" fontId="123" fillId="62" borderId="125" xfId="3" applyNumberFormat="1" applyFont="1" applyFill="1" applyBorder="1" applyAlignment="1" applyProtection="1">
      <alignment horizontal="center" vertical="center"/>
      <protection locked="0"/>
    </xf>
    <xf numFmtId="1" fontId="123" fillId="62" borderId="100" xfId="3" applyNumberFormat="1" applyFont="1" applyFill="1" applyBorder="1" applyAlignment="1" applyProtection="1">
      <alignment horizontal="center" vertical="center"/>
      <protection locked="0"/>
    </xf>
    <xf numFmtId="1" fontId="123" fillId="62" borderId="86" xfId="3" applyNumberFormat="1" applyFont="1" applyFill="1" applyBorder="1" applyAlignment="1" applyProtection="1">
      <alignment horizontal="center" vertical="center"/>
      <protection locked="0"/>
    </xf>
    <xf numFmtId="1" fontId="123" fillId="0" borderId="167" xfId="3" applyNumberFormat="1" applyFont="1" applyFill="1" applyBorder="1" applyAlignment="1" applyProtection="1">
      <alignment horizontal="center" vertical="center"/>
      <protection locked="0"/>
    </xf>
    <xf numFmtId="1" fontId="123" fillId="0" borderId="125" xfId="3" applyNumberFormat="1" applyFont="1" applyFill="1" applyBorder="1" applyAlignment="1" applyProtection="1">
      <alignment horizontal="center" vertical="center"/>
      <protection locked="0"/>
    </xf>
    <xf numFmtId="1" fontId="123" fillId="0" borderId="55" xfId="3" applyNumberFormat="1" applyFont="1" applyFill="1" applyBorder="1" applyAlignment="1" applyProtection="1">
      <alignment horizontal="center" vertical="center"/>
      <protection locked="0"/>
    </xf>
    <xf numFmtId="1" fontId="123" fillId="102" borderId="167" xfId="3" applyNumberFormat="1" applyFont="1" applyFill="1" applyBorder="1" applyAlignment="1" applyProtection="1">
      <alignment horizontal="center" vertical="center"/>
      <protection locked="0"/>
    </xf>
    <xf numFmtId="1" fontId="123" fillId="102" borderId="55" xfId="3" applyNumberFormat="1" applyFont="1" applyFill="1" applyBorder="1" applyAlignment="1" applyProtection="1">
      <alignment horizontal="center" vertical="center"/>
      <protection locked="0"/>
    </xf>
    <xf numFmtId="1" fontId="123" fillId="62" borderId="167" xfId="3" applyNumberFormat="1" applyFont="1" applyFill="1" applyBorder="1" applyAlignment="1" applyProtection="1">
      <alignment horizontal="center" vertical="center"/>
      <protection locked="0"/>
    </xf>
    <xf numFmtId="1" fontId="123" fillId="62" borderId="55" xfId="3" applyNumberFormat="1" applyFont="1" applyFill="1" applyBorder="1" applyAlignment="1" applyProtection="1">
      <alignment horizontal="center" vertical="center"/>
      <protection locked="0"/>
    </xf>
    <xf numFmtId="1" fontId="123" fillId="0" borderId="198" xfId="3" applyNumberFormat="1" applyFont="1" applyFill="1" applyBorder="1" applyAlignment="1" applyProtection="1">
      <alignment horizontal="center" vertical="center"/>
      <protection locked="0"/>
    </xf>
    <xf numFmtId="1" fontId="123" fillId="107" borderId="167" xfId="3" applyNumberFormat="1" applyFont="1" applyFill="1" applyBorder="1" applyAlignment="1" applyProtection="1">
      <alignment horizontal="center" vertical="center"/>
      <protection locked="0"/>
    </xf>
    <xf numFmtId="164" fontId="47" fillId="31" borderId="27" xfId="0" applyNumberFormat="1" applyFont="1" applyFill="1" applyBorder="1" applyAlignment="1" applyProtection="1">
      <alignment horizontal="center" vertical="center"/>
      <protection locked="0"/>
    </xf>
    <xf numFmtId="164" fontId="47" fillId="31" borderId="12" xfId="0" applyNumberFormat="1" applyFont="1" applyFill="1" applyBorder="1" applyAlignment="1" applyProtection="1">
      <alignment horizontal="center" vertical="center"/>
      <protection locked="0"/>
    </xf>
    <xf numFmtId="0" fontId="9" fillId="32" borderId="163" xfId="0" applyFont="1" applyFill="1" applyBorder="1" applyAlignment="1" applyProtection="1">
      <alignment horizontal="center"/>
      <protection locked="0"/>
    </xf>
    <xf numFmtId="0" fontId="0" fillId="0" borderId="160" xfId="0" applyBorder="1" applyAlignment="1">
      <alignment horizontal="center"/>
    </xf>
    <xf numFmtId="0" fontId="0" fillId="0" borderId="161" xfId="0" applyBorder="1" applyAlignment="1">
      <alignment horizontal="center"/>
    </xf>
    <xf numFmtId="0" fontId="123" fillId="43" borderId="125" xfId="0" applyFont="1" applyFill="1" applyBorder="1" applyAlignment="1">
      <alignment horizontal="center" vertical="center"/>
    </xf>
    <xf numFmtId="0" fontId="123" fillId="43" borderId="55" xfId="0" applyFont="1" applyFill="1" applyBorder="1" applyAlignment="1">
      <alignment horizontal="center" vertical="center"/>
    </xf>
    <xf numFmtId="0" fontId="124" fillId="0" borderId="167" xfId="3" applyFont="1" applyBorder="1" applyAlignment="1" applyProtection="1">
      <alignment horizontal="center" vertical="center"/>
    </xf>
    <xf numFmtId="0" fontId="124" fillId="0" borderId="125" xfId="3" applyFont="1" applyBorder="1" applyAlignment="1" applyProtection="1">
      <alignment horizontal="center" vertical="center"/>
    </xf>
    <xf numFmtId="0" fontId="124" fillId="0" borderId="55" xfId="3" applyFont="1" applyBorder="1" applyAlignment="1" applyProtection="1">
      <alignment horizontal="center" vertical="center"/>
    </xf>
    <xf numFmtId="1" fontId="124" fillId="61" borderId="167" xfId="3" applyNumberFormat="1" applyFont="1" applyFill="1" applyBorder="1" applyAlignment="1" applyProtection="1">
      <alignment horizontal="center" vertical="center"/>
      <protection locked="0"/>
    </xf>
    <xf numFmtId="0" fontId="124" fillId="43" borderId="125" xfId="3" applyFont="1" applyFill="1" applyBorder="1" applyAlignment="1" applyProtection="1">
      <alignment horizontal="center" vertical="center"/>
    </xf>
    <xf numFmtId="0" fontId="124" fillId="43" borderId="55" xfId="3" applyFont="1" applyFill="1" applyBorder="1" applyAlignment="1" applyProtection="1">
      <alignment horizontal="center" vertical="center"/>
    </xf>
    <xf numFmtId="1" fontId="123" fillId="61" borderId="167" xfId="3" applyNumberFormat="1" applyFont="1" applyFill="1" applyBorder="1" applyAlignment="1" applyProtection="1">
      <alignment horizontal="center" vertical="center"/>
      <protection locked="0"/>
    </xf>
    <xf numFmtId="1" fontId="123" fillId="61" borderId="125" xfId="3" applyNumberFormat="1" applyFont="1" applyFill="1" applyBorder="1" applyAlignment="1" applyProtection="1">
      <alignment horizontal="center" vertical="center"/>
      <protection locked="0"/>
    </xf>
    <xf numFmtId="1" fontId="123" fillId="61" borderId="55" xfId="3" applyNumberFormat="1" applyFont="1" applyFill="1" applyBorder="1" applyAlignment="1" applyProtection="1">
      <alignment horizontal="center" vertical="center"/>
      <protection locked="0"/>
    </xf>
    <xf numFmtId="0" fontId="123" fillId="50" borderId="125" xfId="0" applyFont="1" applyFill="1" applyBorder="1" applyAlignment="1">
      <alignment horizontal="center" vertical="center"/>
    </xf>
    <xf numFmtId="0" fontId="123" fillId="50" borderId="55" xfId="0" applyFont="1" applyFill="1" applyBorder="1" applyAlignment="1">
      <alignment horizontal="center" vertical="center"/>
    </xf>
    <xf numFmtId="0" fontId="9" fillId="20" borderId="30" xfId="0" applyFont="1" applyFill="1" applyBorder="1" applyAlignment="1">
      <alignment horizontal="center"/>
    </xf>
    <xf numFmtId="0" fontId="9" fillId="20" borderId="10" xfId="0" applyFont="1" applyFill="1" applyBorder="1" applyAlignment="1">
      <alignment horizontal="center"/>
    </xf>
    <xf numFmtId="0" fontId="9" fillId="20" borderId="11" xfId="0" applyFont="1" applyFill="1" applyBorder="1" applyAlignment="1">
      <alignment horizontal="center"/>
    </xf>
    <xf numFmtId="0" fontId="34" fillId="23" borderId="27" xfId="0" applyFont="1" applyFill="1" applyBorder="1" applyAlignment="1" applyProtection="1">
      <alignment horizontal="center" vertical="center"/>
      <protection locked="0"/>
    </xf>
    <xf numFmtId="0" fontId="34" fillId="23" borderId="12" xfId="0" applyFont="1" applyFill="1" applyBorder="1" applyAlignment="1" applyProtection="1">
      <alignment horizontal="center" vertical="center"/>
      <protection locked="0"/>
    </xf>
    <xf numFmtId="0" fontId="9" fillId="3" borderId="30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21" borderId="30" xfId="0" applyFont="1" applyFill="1" applyBorder="1" applyAlignment="1" applyProtection="1">
      <alignment horizontal="center"/>
      <protection locked="0"/>
    </xf>
    <xf numFmtId="0" fontId="9" fillId="21" borderId="11" xfId="0" applyFont="1" applyFill="1" applyBorder="1" applyAlignment="1" applyProtection="1">
      <alignment horizontal="center"/>
      <protection locked="0"/>
    </xf>
    <xf numFmtId="0" fontId="9" fillId="3" borderId="3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164" fontId="9" fillId="3" borderId="30" xfId="0" applyNumberFormat="1" applyFont="1" applyFill="1" applyBorder="1" applyAlignment="1">
      <alignment horizontal="center"/>
    </xf>
    <xf numFmtId="0" fontId="121" fillId="60" borderId="27" xfId="0" applyFont="1" applyFill="1" applyBorder="1" applyAlignment="1">
      <alignment horizontal="center"/>
    </xf>
    <xf numFmtId="0" fontId="121" fillId="60" borderId="12" xfId="0" applyFont="1" applyFill="1" applyBorder="1" applyAlignment="1">
      <alignment horizontal="center"/>
    </xf>
    <xf numFmtId="0" fontId="121" fillId="60" borderId="3" xfId="0" applyFont="1" applyFill="1" applyBorder="1" applyAlignment="1">
      <alignment horizontal="center"/>
    </xf>
    <xf numFmtId="0" fontId="123" fillId="50" borderId="124" xfId="0" applyFont="1" applyFill="1" applyBorder="1" applyAlignment="1">
      <alignment horizontal="center" vertical="center"/>
    </xf>
    <xf numFmtId="0" fontId="4" fillId="50" borderId="125" xfId="0" applyFont="1" applyFill="1" applyBorder="1" applyAlignment="1">
      <alignment horizontal="center" vertical="center"/>
    </xf>
    <xf numFmtId="0" fontId="4" fillId="50" borderId="128" xfId="0" applyFont="1" applyFill="1" applyBorder="1" applyAlignment="1">
      <alignment horizontal="center" vertical="center"/>
    </xf>
    <xf numFmtId="49" fontId="129" fillId="43" borderId="179" xfId="3" applyNumberFormat="1" applyFont="1" applyFill="1" applyBorder="1" applyAlignment="1" applyProtection="1">
      <alignment horizontal="center" vertical="center"/>
    </xf>
    <xf numFmtId="49" fontId="129" fillId="43" borderId="125" xfId="3" applyNumberFormat="1" applyFont="1" applyFill="1" applyBorder="1" applyAlignment="1" applyProtection="1">
      <alignment horizontal="center" vertical="center"/>
    </xf>
    <xf numFmtId="49" fontId="129" fillId="43" borderId="176" xfId="3" applyNumberFormat="1" applyFont="1" applyFill="1" applyBorder="1" applyAlignment="1" applyProtection="1">
      <alignment horizontal="center" vertical="center"/>
    </xf>
    <xf numFmtId="164" fontId="126" fillId="31" borderId="66" xfId="0" applyNumberFormat="1" applyFont="1" applyFill="1" applyBorder="1" applyAlignment="1" applyProtection="1">
      <alignment horizontal="center" vertical="center"/>
      <protection locked="0"/>
    </xf>
    <xf numFmtId="164" fontId="126" fillId="31" borderId="0" xfId="0" applyNumberFormat="1" applyFont="1" applyFill="1" applyAlignment="1" applyProtection="1">
      <alignment horizontal="center" vertical="center"/>
      <protection locked="0"/>
    </xf>
    <xf numFmtId="1" fontId="127" fillId="62" borderId="174" xfId="3" applyNumberFormat="1" applyFont="1" applyFill="1" applyBorder="1" applyAlignment="1" applyProtection="1">
      <alignment horizontal="center" vertical="center"/>
      <protection locked="0"/>
    </xf>
    <xf numFmtId="1" fontId="127" fillId="62" borderId="175" xfId="3" applyNumberFormat="1" applyFont="1" applyFill="1" applyBorder="1" applyAlignment="1" applyProtection="1">
      <alignment horizontal="center" vertical="center"/>
      <protection locked="0"/>
    </xf>
    <xf numFmtId="1" fontId="127" fillId="62" borderId="176" xfId="3" applyNumberFormat="1" applyFont="1" applyFill="1" applyBorder="1" applyAlignment="1" applyProtection="1">
      <alignment horizontal="center" vertical="center"/>
      <protection locked="0"/>
    </xf>
    <xf numFmtId="1" fontId="123" fillId="62" borderId="128" xfId="3" applyNumberFormat="1" applyFont="1" applyFill="1" applyBorder="1" applyAlignment="1" applyProtection="1">
      <alignment horizontal="center" vertical="center"/>
      <protection locked="0"/>
    </xf>
    <xf numFmtId="0" fontId="123" fillId="43" borderId="187" xfId="0" applyFont="1" applyFill="1" applyBorder="1" applyAlignment="1">
      <alignment horizontal="center"/>
    </xf>
    <xf numFmtId="0" fontId="123" fillId="43" borderId="175" xfId="0" applyFont="1" applyFill="1" applyBorder="1" applyAlignment="1">
      <alignment horizontal="center"/>
    </xf>
    <xf numFmtId="0" fontId="123" fillId="43" borderId="183" xfId="0" applyFont="1" applyFill="1" applyBorder="1" applyAlignment="1">
      <alignment horizontal="center"/>
    </xf>
    <xf numFmtId="164" fontId="126" fillId="109" borderId="170" xfId="0" applyNumberFormat="1" applyFont="1" applyFill="1" applyBorder="1" applyAlignment="1" applyProtection="1">
      <alignment horizontal="center" vertical="center"/>
      <protection locked="0"/>
    </xf>
    <xf numFmtId="164" fontId="126" fillId="109" borderId="171" xfId="0" applyNumberFormat="1" applyFont="1" applyFill="1" applyBorder="1" applyAlignment="1" applyProtection="1">
      <alignment horizontal="center" vertical="center"/>
      <protection locked="0"/>
    </xf>
    <xf numFmtId="1" fontId="115" fillId="99" borderId="179" xfId="3" applyNumberFormat="1" applyFont="1" applyFill="1" applyBorder="1" applyAlignment="1" applyProtection="1">
      <alignment horizontal="center" vertical="center"/>
      <protection locked="0"/>
    </xf>
    <xf numFmtId="1" fontId="115" fillId="99" borderId="125" xfId="3" applyNumberFormat="1" applyFont="1" applyFill="1" applyBorder="1" applyAlignment="1" applyProtection="1">
      <alignment horizontal="center" vertical="center"/>
      <protection locked="0"/>
    </xf>
    <xf numFmtId="1" fontId="115" fillId="99" borderId="176" xfId="3" applyNumberFormat="1" applyFont="1" applyFill="1" applyBorder="1" applyAlignment="1" applyProtection="1">
      <alignment horizontal="center" vertical="center"/>
      <protection locked="0"/>
    </xf>
    <xf numFmtId="0" fontId="123" fillId="43" borderId="167" xfId="0" applyFont="1" applyFill="1" applyBorder="1" applyAlignment="1">
      <alignment horizontal="center" vertical="center"/>
    </xf>
    <xf numFmtId="0" fontId="123" fillId="106" borderId="167" xfId="0" applyFont="1" applyFill="1" applyBorder="1" applyAlignment="1">
      <alignment horizontal="center" vertical="center"/>
    </xf>
    <xf numFmtId="0" fontId="123" fillId="106" borderId="125" xfId="0" applyFont="1" applyFill="1" applyBorder="1" applyAlignment="1">
      <alignment horizontal="center" vertical="center"/>
    </xf>
    <xf numFmtId="0" fontId="123" fillId="106" borderId="55" xfId="0" applyFont="1" applyFill="1" applyBorder="1" applyAlignment="1">
      <alignment horizontal="center" vertical="center"/>
    </xf>
    <xf numFmtId="1" fontId="123" fillId="0" borderId="136" xfId="3" applyNumberFormat="1" applyFont="1" applyFill="1" applyBorder="1" applyAlignment="1" applyProtection="1">
      <alignment horizontal="center" vertical="center"/>
      <protection locked="0"/>
    </xf>
    <xf numFmtId="0" fontId="4" fillId="0" borderId="100" xfId="0" applyFont="1" applyFill="1" applyBorder="1" applyAlignment="1">
      <alignment horizontal="center" vertical="center"/>
    </xf>
    <xf numFmtId="0" fontId="4" fillId="0" borderId="142" xfId="0" applyFont="1" applyFill="1" applyBorder="1" applyAlignment="1">
      <alignment horizontal="center" vertical="center"/>
    </xf>
    <xf numFmtId="1" fontId="123" fillId="62" borderId="198" xfId="3" applyNumberFormat="1" applyFont="1" applyFill="1" applyBorder="1" applyAlignment="1" applyProtection="1">
      <alignment horizontal="center" vertical="center"/>
      <protection locked="0"/>
    </xf>
    <xf numFmtId="0" fontId="4" fillId="0" borderId="12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50" borderId="55" xfId="0" applyFont="1" applyFill="1" applyBorder="1" applyAlignment="1">
      <alignment horizontal="center" vertical="center"/>
    </xf>
    <xf numFmtId="0" fontId="123" fillId="43" borderId="124" xfId="0" applyFont="1" applyFill="1" applyBorder="1" applyAlignment="1">
      <alignment horizontal="center" vertical="center" readingOrder="1"/>
    </xf>
    <xf numFmtId="0" fontId="4" fillId="0" borderId="128" xfId="0" applyFont="1" applyBorder="1" applyAlignment="1">
      <alignment horizontal="center" vertical="center"/>
    </xf>
    <xf numFmtId="0" fontId="4" fillId="50" borderId="125" xfId="0" applyFont="1" applyFill="1" applyBorder="1" applyAlignment="1">
      <alignment vertical="center"/>
    </xf>
    <xf numFmtId="0" fontId="4" fillId="50" borderId="55" xfId="0" applyFont="1" applyFill="1" applyBorder="1" applyAlignment="1">
      <alignment vertical="center"/>
    </xf>
    <xf numFmtId="164" fontId="132" fillId="109" borderId="66" xfId="0" applyNumberFormat="1" applyFont="1" applyFill="1" applyBorder="1" applyAlignment="1" applyProtection="1">
      <alignment horizontal="center" vertical="center"/>
      <protection locked="0"/>
    </xf>
    <xf numFmtId="164" fontId="132" fillId="109" borderId="0" xfId="0" applyNumberFormat="1" applyFont="1" applyFill="1" applyAlignment="1" applyProtection="1">
      <alignment horizontal="center" vertical="center"/>
      <protection locked="0"/>
    </xf>
    <xf numFmtId="0" fontId="23" fillId="38" borderId="68" xfId="0" applyFont="1" applyFill="1" applyBorder="1" applyAlignment="1" applyProtection="1">
      <alignment horizontal="center" vertical="center"/>
      <protection locked="0"/>
    </xf>
    <xf numFmtId="0" fontId="23" fillId="38" borderId="69" xfId="0" applyFont="1" applyFill="1" applyBorder="1" applyAlignment="1" applyProtection="1">
      <alignment horizontal="center" vertical="center"/>
      <protection locked="0"/>
    </xf>
    <xf numFmtId="0" fontId="23" fillId="38" borderId="12" xfId="0" applyFont="1" applyFill="1" applyBorder="1" applyAlignment="1" applyProtection="1">
      <alignment horizontal="center" vertical="center"/>
      <protection locked="0"/>
    </xf>
    <xf numFmtId="0" fontId="23" fillId="38" borderId="3" xfId="0" applyFont="1" applyFill="1" applyBorder="1" applyAlignment="1" applyProtection="1">
      <alignment horizontal="center" vertical="center"/>
      <protection locked="0"/>
    </xf>
    <xf numFmtId="0" fontId="9" fillId="21" borderId="50" xfId="0" applyFont="1" applyFill="1" applyBorder="1" applyAlignment="1">
      <alignment horizontal="center"/>
    </xf>
    <xf numFmtId="0" fontId="9" fillId="21" borderId="38" xfId="0" applyFont="1" applyFill="1" applyBorder="1" applyAlignment="1">
      <alignment horizontal="center"/>
    </xf>
    <xf numFmtId="0" fontId="9" fillId="21" borderId="45" xfId="0" applyFont="1" applyFill="1" applyBorder="1" applyAlignment="1">
      <alignment horizontal="center"/>
    </xf>
    <xf numFmtId="0" fontId="9" fillId="36" borderId="70" xfId="0" applyFont="1" applyFill="1" applyBorder="1" applyAlignment="1">
      <alignment horizontal="center"/>
    </xf>
    <xf numFmtId="0" fontId="9" fillId="36" borderId="71" xfId="0" applyFont="1" applyFill="1" applyBorder="1" applyAlignment="1">
      <alignment horizontal="center"/>
    </xf>
    <xf numFmtId="165" fontId="48" fillId="39" borderId="30" xfId="0" applyNumberFormat="1" applyFont="1" applyFill="1" applyBorder="1" applyAlignment="1">
      <alignment horizontal="center" vertical="center"/>
    </xf>
    <xf numFmtId="165" fontId="48" fillId="39" borderId="10" xfId="0" applyNumberFormat="1" applyFont="1" applyFill="1" applyBorder="1" applyAlignment="1">
      <alignment horizontal="center" vertical="center"/>
    </xf>
    <xf numFmtId="165" fontId="48" fillId="39" borderId="12" xfId="0" applyNumberFormat="1" applyFont="1" applyFill="1" applyBorder="1" applyAlignment="1">
      <alignment horizontal="center" vertical="center"/>
    </xf>
    <xf numFmtId="165" fontId="48" fillId="39" borderId="3" xfId="0" applyNumberFormat="1" applyFont="1" applyFill="1" applyBorder="1" applyAlignment="1">
      <alignment horizontal="center" vertical="center"/>
    </xf>
    <xf numFmtId="0" fontId="49" fillId="28" borderId="218" xfId="0" applyFont="1" applyFill="1" applyBorder="1" applyAlignment="1">
      <alignment horizontal="center" vertical="center"/>
    </xf>
    <xf numFmtId="0" fontId="49" fillId="28" borderId="219" xfId="0" applyFont="1" applyFill="1" applyBorder="1" applyAlignment="1">
      <alignment horizontal="center" vertical="center"/>
    </xf>
    <xf numFmtId="0" fontId="49" fillId="28" borderId="190" xfId="0" applyFont="1" applyFill="1" applyBorder="1" applyAlignment="1">
      <alignment horizontal="center" vertical="center"/>
    </xf>
    <xf numFmtId="0" fontId="49" fillId="2" borderId="72" xfId="0" applyFont="1" applyFill="1" applyBorder="1" applyAlignment="1">
      <alignment horizontal="center" vertical="center"/>
    </xf>
    <xf numFmtId="0" fontId="49" fillId="2" borderId="70" xfId="0" applyFont="1" applyFill="1" applyBorder="1" applyAlignment="1">
      <alignment horizontal="center" vertical="center"/>
    </xf>
    <xf numFmtId="0" fontId="49" fillId="2" borderId="71" xfId="0" applyFont="1" applyFill="1" applyBorder="1" applyAlignment="1">
      <alignment horizontal="center" vertical="center"/>
    </xf>
    <xf numFmtId="0" fontId="49" fillId="2" borderId="218" xfId="0" applyFont="1" applyFill="1" applyBorder="1" applyAlignment="1">
      <alignment horizontal="center" vertical="center"/>
    </xf>
    <xf numFmtId="0" fontId="49" fillId="2" borderId="219" xfId="0" applyFont="1" applyFill="1" applyBorder="1" applyAlignment="1">
      <alignment horizontal="center" vertical="center"/>
    </xf>
    <xf numFmtId="0" fontId="49" fillId="2" borderId="190" xfId="0" applyFont="1" applyFill="1" applyBorder="1" applyAlignment="1">
      <alignment horizontal="center" vertical="center"/>
    </xf>
    <xf numFmtId="0" fontId="49" fillId="28" borderId="72" xfId="0" applyFont="1" applyFill="1" applyBorder="1" applyAlignment="1">
      <alignment horizontal="center" vertical="center"/>
    </xf>
    <xf numFmtId="0" fontId="49" fillId="28" borderId="70" xfId="0" applyFont="1" applyFill="1" applyBorder="1" applyAlignment="1">
      <alignment horizontal="center" vertical="center"/>
    </xf>
    <xf numFmtId="0" fontId="49" fillId="28" borderId="71" xfId="0" applyFont="1" applyFill="1" applyBorder="1" applyAlignment="1">
      <alignment horizontal="center" vertical="center"/>
    </xf>
    <xf numFmtId="0" fontId="34" fillId="23" borderId="3" xfId="0" applyFont="1" applyFill="1" applyBorder="1" applyAlignment="1" applyProtection="1">
      <alignment horizontal="center" vertical="center"/>
      <protection locked="0"/>
    </xf>
    <xf numFmtId="0" fontId="33" fillId="23" borderId="6" xfId="0" applyFont="1" applyFill="1" applyBorder="1" applyAlignment="1" applyProtection="1">
      <alignment horizontal="center" vertical="center"/>
      <protection locked="0"/>
    </xf>
    <xf numFmtId="0" fontId="9" fillId="24" borderId="30" xfId="0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9" fillId="24" borderId="11" xfId="0" applyFont="1" applyFill="1" applyBorder="1" applyAlignment="1">
      <alignment horizontal="center"/>
    </xf>
    <xf numFmtId="165" fontId="23" fillId="40" borderId="27" xfId="0" applyNumberFormat="1" applyFont="1" applyFill="1" applyBorder="1" applyAlignment="1">
      <alignment horizontal="center" vertical="center"/>
    </xf>
    <xf numFmtId="165" fontId="23" fillId="40" borderId="12" xfId="0" applyNumberFormat="1" applyFont="1" applyFill="1" applyBorder="1" applyAlignment="1">
      <alignment horizontal="center" vertical="center"/>
    </xf>
    <xf numFmtId="165" fontId="23" fillId="40" borderId="3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23" borderId="244" xfId="0" applyFont="1" applyFill="1" applyBorder="1" applyAlignment="1">
      <alignment horizontal="center"/>
    </xf>
    <xf numFmtId="0" fontId="34" fillId="23" borderId="184" xfId="0" applyFont="1" applyFill="1" applyBorder="1" applyAlignment="1" applyProtection="1">
      <alignment horizontal="center" vertical="center"/>
      <protection locked="0"/>
    </xf>
    <xf numFmtId="0" fontId="29" fillId="23" borderId="184" xfId="0" applyFont="1" applyFill="1" applyBorder="1" applyAlignment="1">
      <alignment horizontal="center" vertical="center"/>
    </xf>
    <xf numFmtId="0" fontId="39" fillId="33" borderId="68" xfId="4" applyFont="1" applyFill="1" applyBorder="1" applyAlignment="1" applyProtection="1">
      <alignment horizontal="center" vertical="center"/>
      <protection locked="0"/>
    </xf>
    <xf numFmtId="0" fontId="39" fillId="33" borderId="69" xfId="4" applyFont="1" applyFill="1" applyBorder="1" applyAlignment="1" applyProtection="1">
      <alignment horizontal="center" vertical="center"/>
      <protection locked="0"/>
    </xf>
    <xf numFmtId="0" fontId="39" fillId="33" borderId="18" xfId="4" applyFont="1" applyFill="1" applyBorder="1" applyAlignment="1" applyProtection="1">
      <alignment horizontal="center" vertical="center"/>
      <protection locked="0"/>
    </xf>
    <xf numFmtId="0" fontId="24" fillId="23" borderId="27" xfId="0" applyFont="1" applyFill="1" applyBorder="1" applyAlignment="1">
      <alignment horizontal="center"/>
    </xf>
    <xf numFmtId="0" fontId="24" fillId="23" borderId="12" xfId="0" applyFont="1" applyFill="1" applyBorder="1" applyAlignment="1">
      <alignment horizontal="center"/>
    </xf>
    <xf numFmtId="0" fontId="24" fillId="23" borderId="3" xfId="0" applyFont="1" applyFill="1" applyBorder="1" applyAlignment="1">
      <alignment horizontal="center"/>
    </xf>
    <xf numFmtId="0" fontId="34" fillId="23" borderId="66" xfId="0" applyFont="1" applyFill="1" applyBorder="1" applyAlignment="1" applyProtection="1">
      <alignment horizontal="center" vertical="center"/>
      <protection locked="0"/>
    </xf>
    <xf numFmtId="0" fontId="34" fillId="23" borderId="0" xfId="0" applyFont="1" applyFill="1" applyAlignment="1" applyProtection="1">
      <alignment horizontal="center" vertical="center"/>
      <protection locked="0"/>
    </xf>
    <xf numFmtId="0" fontId="34" fillId="23" borderId="9" xfId="0" applyFont="1" applyFill="1" applyBorder="1" applyAlignment="1" applyProtection="1">
      <alignment horizontal="center" vertical="center"/>
      <protection locked="0"/>
    </xf>
    <xf numFmtId="0" fontId="29" fillId="23" borderId="66" xfId="0" applyFont="1" applyFill="1" applyBorder="1" applyAlignment="1">
      <alignment horizontal="center" vertical="center"/>
    </xf>
    <xf numFmtId="0" fontId="29" fillId="23" borderId="0" xfId="0" applyFont="1" applyFill="1" applyAlignment="1">
      <alignment horizontal="center" vertical="center"/>
    </xf>
    <xf numFmtId="0" fontId="29" fillId="23" borderId="9" xfId="0" applyFont="1" applyFill="1" applyBorder="1" applyAlignment="1">
      <alignment horizontal="center" vertical="center"/>
    </xf>
    <xf numFmtId="0" fontId="22" fillId="23" borderId="73" xfId="0" applyFont="1" applyFill="1" applyBorder="1" applyAlignment="1" applyProtection="1">
      <alignment horizontal="center"/>
      <protection locked="0"/>
    </xf>
    <xf numFmtId="0" fontId="22" fillId="23" borderId="74" xfId="0" applyFont="1" applyFill="1" applyBorder="1" applyAlignment="1" applyProtection="1">
      <alignment horizontal="center"/>
      <protection locked="0"/>
    </xf>
    <xf numFmtId="0" fontId="22" fillId="23" borderId="36" xfId="0" applyFont="1" applyFill="1" applyBorder="1" applyAlignment="1" applyProtection="1">
      <alignment horizontal="center"/>
      <protection locked="0"/>
    </xf>
    <xf numFmtId="172" fontId="22" fillId="23" borderId="75" xfId="0" applyNumberFormat="1" applyFont="1" applyFill="1" applyBorder="1" applyAlignment="1" applyProtection="1">
      <alignment horizontal="center"/>
      <protection locked="0"/>
    </xf>
    <xf numFmtId="172" fontId="22" fillId="23" borderId="56" xfId="0" applyNumberFormat="1" applyFont="1" applyFill="1" applyBorder="1" applyAlignment="1" applyProtection="1">
      <alignment horizontal="center"/>
      <protection locked="0"/>
    </xf>
    <xf numFmtId="172" fontId="22" fillId="23" borderId="37" xfId="0" applyNumberFormat="1" applyFont="1" applyFill="1" applyBorder="1" applyAlignment="1" applyProtection="1">
      <alignment horizontal="center"/>
      <protection locked="0"/>
    </xf>
    <xf numFmtId="164" fontId="47" fillId="31" borderId="263" xfId="0" applyNumberFormat="1" applyFont="1" applyFill="1" applyBorder="1" applyAlignment="1" applyProtection="1">
      <alignment horizontal="center" vertical="center"/>
      <protection locked="0"/>
    </xf>
    <xf numFmtId="164" fontId="47" fillId="31" borderId="264" xfId="0" applyNumberFormat="1" applyFont="1" applyFill="1" applyBorder="1" applyAlignment="1" applyProtection="1">
      <alignment horizontal="center" vertical="center"/>
      <protection locked="0"/>
    </xf>
    <xf numFmtId="164" fontId="47" fillId="31" borderId="0" xfId="0" applyNumberFormat="1" applyFont="1" applyFill="1" applyAlignment="1" applyProtection="1">
      <alignment horizontal="center" vertical="center"/>
      <protection locked="0"/>
    </xf>
    <xf numFmtId="0" fontId="9" fillId="60" borderId="27" xfId="0" applyFont="1" applyFill="1" applyBorder="1" applyAlignment="1">
      <alignment horizontal="center"/>
    </xf>
    <xf numFmtId="0" fontId="9" fillId="60" borderId="12" xfId="0" applyFont="1" applyFill="1" applyBorder="1" applyAlignment="1">
      <alignment horizontal="center"/>
    </xf>
    <xf numFmtId="0" fontId="9" fillId="60" borderId="3" xfId="0" applyFont="1" applyFill="1" applyBorder="1" applyAlignment="1">
      <alignment horizontal="center"/>
    </xf>
    <xf numFmtId="164" fontId="47" fillId="31" borderId="66" xfId="0" applyNumberFormat="1" applyFont="1" applyFill="1" applyBorder="1" applyAlignment="1" applyProtection="1">
      <alignment horizontal="center" vertical="center"/>
      <protection locked="0"/>
    </xf>
    <xf numFmtId="0" fontId="57" fillId="43" borderId="56" xfId="0" applyFont="1" applyFill="1" applyBorder="1" applyAlignment="1">
      <alignment horizontal="center"/>
    </xf>
    <xf numFmtId="0" fontId="57" fillId="0" borderId="56" xfId="0" applyFont="1" applyBorder="1" applyAlignment="1">
      <alignment horizontal="center"/>
    </xf>
    <xf numFmtId="0" fontId="88" fillId="23" borderId="73" xfId="0" applyFont="1" applyFill="1" applyBorder="1" applyAlignment="1" applyProtection="1">
      <alignment horizontal="center" vertical="center"/>
      <protection locked="0"/>
    </xf>
    <xf numFmtId="0" fontId="88" fillId="23" borderId="74" xfId="0" applyFont="1" applyFill="1" applyBorder="1" applyAlignment="1" applyProtection="1">
      <alignment horizontal="center" vertical="center"/>
      <protection locked="0"/>
    </xf>
    <xf numFmtId="0" fontId="89" fillId="23" borderId="75" xfId="0" applyFont="1" applyFill="1" applyBorder="1" applyAlignment="1" applyProtection="1">
      <alignment horizontal="center" vertical="center"/>
      <protection locked="0"/>
    </xf>
    <xf numFmtId="0" fontId="89" fillId="23" borderId="56" xfId="0" applyFont="1" applyFill="1" applyBorder="1" applyAlignment="1" applyProtection="1">
      <alignment horizontal="center" vertical="center"/>
      <protection locked="0"/>
    </xf>
    <xf numFmtId="0" fontId="90" fillId="23" borderId="138" xfId="0" applyFont="1" applyFill="1" applyBorder="1" applyAlignment="1" applyProtection="1">
      <alignment horizontal="center" vertical="center"/>
      <protection locked="0"/>
    </xf>
    <xf numFmtId="0" fontId="90" fillId="23" borderId="251" xfId="0" applyFont="1" applyFill="1" applyBorder="1" applyAlignment="1" applyProtection="1">
      <alignment horizontal="center" vertical="center"/>
      <protection locked="0"/>
    </xf>
  </cellXfs>
  <cellStyles count="259">
    <cellStyle name="20% - Accent1" xfId="220" builtinId="30" customBuiltin="1"/>
    <cellStyle name="20% - Accent1 2" xfId="245" xr:uid="{00000000-0005-0000-0000-000001000000}"/>
    <cellStyle name="20% - Accent2" xfId="224" builtinId="34" customBuiltin="1"/>
    <cellStyle name="20% - Accent2 2" xfId="247" xr:uid="{00000000-0005-0000-0000-000003000000}"/>
    <cellStyle name="20% - Accent3" xfId="228" builtinId="38" customBuiltin="1"/>
    <cellStyle name="20% - Accent3 2" xfId="249" xr:uid="{00000000-0005-0000-0000-000005000000}"/>
    <cellStyle name="20% - Accent4" xfId="232" builtinId="42" customBuiltin="1"/>
    <cellStyle name="20% - Accent4 2" xfId="251" xr:uid="{00000000-0005-0000-0000-000007000000}"/>
    <cellStyle name="20% - Accent5" xfId="236" builtinId="46" customBuiltin="1"/>
    <cellStyle name="20% - Accent5 2" xfId="253" xr:uid="{00000000-0005-0000-0000-000009000000}"/>
    <cellStyle name="20% - Accent6" xfId="240" builtinId="50" customBuiltin="1"/>
    <cellStyle name="20% - Accent6 2" xfId="255" xr:uid="{00000000-0005-0000-0000-00000B000000}"/>
    <cellStyle name="40% - Accent1" xfId="221" builtinId="31" customBuiltin="1"/>
    <cellStyle name="40% - Accent1 2" xfId="246" xr:uid="{00000000-0005-0000-0000-00000D000000}"/>
    <cellStyle name="40% - Accent2" xfId="225" builtinId="35" customBuiltin="1"/>
    <cellStyle name="40% - Accent2 2" xfId="248" xr:uid="{00000000-0005-0000-0000-00000F000000}"/>
    <cellStyle name="40% - Accent3" xfId="229" builtinId="39" customBuiltin="1"/>
    <cellStyle name="40% - Accent3 2" xfId="250" xr:uid="{00000000-0005-0000-0000-000011000000}"/>
    <cellStyle name="40% - Accent4" xfId="233" builtinId="43" customBuiltin="1"/>
    <cellStyle name="40% - Accent4 2" xfId="252" xr:uid="{00000000-0005-0000-0000-000013000000}"/>
    <cellStyle name="40% - Accent5" xfId="237" builtinId="47" customBuiltin="1"/>
    <cellStyle name="40% - Accent5 2" xfId="254" xr:uid="{00000000-0005-0000-0000-000015000000}"/>
    <cellStyle name="40% - Accent6" xfId="241" builtinId="51" customBuiltin="1"/>
    <cellStyle name="40% - Accent6 2" xfId="256" xr:uid="{00000000-0005-0000-0000-000017000000}"/>
    <cellStyle name="60% - Accent1" xfId="222" builtinId="32" customBuiltin="1"/>
    <cellStyle name="60% - Accent2" xfId="226" builtinId="36" customBuiltin="1"/>
    <cellStyle name="60% - Accent3" xfId="230" builtinId="40" customBuiltin="1"/>
    <cellStyle name="60% - Accent4" xfId="234" builtinId="44" customBuiltin="1"/>
    <cellStyle name="60% - Accent5" xfId="238" builtinId="48" customBuiltin="1"/>
    <cellStyle name="60% - Accent6" xfId="242" builtinId="52" customBuiltin="1"/>
    <cellStyle name="Accent1" xfId="219" builtinId="29" customBuiltin="1"/>
    <cellStyle name="Accent2" xfId="223" builtinId="33" customBuiltin="1"/>
    <cellStyle name="Accent3" xfId="227" builtinId="37" customBuiltin="1"/>
    <cellStyle name="Accent4" xfId="231" builtinId="41" customBuiltin="1"/>
    <cellStyle name="Accent5" xfId="235" builtinId="45" customBuiltin="1"/>
    <cellStyle name="Accent6" xfId="239" builtinId="49" customBuiltin="1"/>
    <cellStyle name="Bad" xfId="209" builtinId="27" customBuiltin="1"/>
    <cellStyle name="Calculation" xfId="213" builtinId="22" customBuiltin="1"/>
    <cellStyle name="Check Cell" xfId="215" builtinId="23" customBuiltin="1"/>
    <cellStyle name="Comma" xfId="1" builtinId="3"/>
    <cellStyle name="Currency" xfId="2" builtinId="4"/>
    <cellStyle name="Explanatory Text" xfId="217" builtinId="53" customBuiltin="1"/>
    <cellStyle name="Followed Hyperlink" xfId="141" builtinId="9" hidden="1"/>
    <cellStyle name="Followed Hyperlink" xfId="145" builtinId="9" hidden="1"/>
    <cellStyle name="Followed Hyperlink" xfId="149" builtinId="9" hidden="1"/>
    <cellStyle name="Followed Hyperlink" xfId="153" builtinId="9" hidden="1"/>
    <cellStyle name="Followed Hyperlink" xfId="157" builtinId="9" hidden="1"/>
    <cellStyle name="Followed Hyperlink" xfId="161" builtinId="9" hidden="1"/>
    <cellStyle name="Followed Hyperlink" xfId="165" builtinId="9" hidden="1"/>
    <cellStyle name="Followed Hyperlink" xfId="169" builtinId="9" hidden="1"/>
    <cellStyle name="Followed Hyperlink" xfId="173" builtinId="9" hidden="1"/>
    <cellStyle name="Followed Hyperlink" xfId="177" builtinId="9" hidden="1"/>
    <cellStyle name="Followed Hyperlink" xfId="181" builtinId="9" hidden="1"/>
    <cellStyle name="Followed Hyperlink" xfId="185" builtinId="9" hidden="1"/>
    <cellStyle name="Followed Hyperlink" xfId="189" builtinId="9" hidden="1"/>
    <cellStyle name="Followed Hyperlink" xfId="193" builtinId="9" hidden="1"/>
    <cellStyle name="Followed Hyperlink" xfId="197" builtinId="9" hidden="1"/>
    <cellStyle name="Followed Hyperlink" xfId="201" builtinId="9" hidden="1"/>
    <cellStyle name="Followed Hyperlink" xfId="200" builtinId="9" hidden="1"/>
    <cellStyle name="Followed Hyperlink" xfId="196" builtinId="9" hidden="1"/>
    <cellStyle name="Followed Hyperlink" xfId="192" builtinId="9" hidden="1"/>
    <cellStyle name="Followed Hyperlink" xfId="188" builtinId="9" hidden="1"/>
    <cellStyle name="Followed Hyperlink" xfId="184" builtinId="9" hidden="1"/>
    <cellStyle name="Followed Hyperlink" xfId="180" builtinId="9" hidden="1"/>
    <cellStyle name="Followed Hyperlink" xfId="176" builtinId="9" hidden="1"/>
    <cellStyle name="Followed Hyperlink" xfId="172" builtinId="9" hidden="1"/>
    <cellStyle name="Followed Hyperlink" xfId="168" builtinId="9" hidden="1"/>
    <cellStyle name="Followed Hyperlink" xfId="164" builtinId="9" hidden="1"/>
    <cellStyle name="Followed Hyperlink" xfId="160" builtinId="9" hidden="1"/>
    <cellStyle name="Followed Hyperlink" xfId="156" builtinId="9" hidden="1"/>
    <cellStyle name="Followed Hyperlink" xfId="152" builtinId="9" hidden="1"/>
    <cellStyle name="Followed Hyperlink" xfId="148" builtinId="9" hidden="1"/>
    <cellStyle name="Followed Hyperlink" xfId="144" builtinId="9" hidden="1"/>
    <cellStyle name="Followed Hyperlink" xfId="140" builtinId="9" hidden="1"/>
    <cellStyle name="Followed Hyperlink" xfId="136" builtinId="9" hidden="1"/>
    <cellStyle name="Followed Hyperlink" xfId="132" builtinId="9" hidden="1"/>
    <cellStyle name="Followed Hyperlink" xfId="128" builtinId="9" hidden="1"/>
    <cellStyle name="Followed Hyperlink" xfId="124" builtinId="9" hidden="1"/>
    <cellStyle name="Followed Hyperlink" xfId="120" builtinId="9" hidden="1"/>
    <cellStyle name="Followed Hyperlink" xfId="116" builtinId="9" hidden="1"/>
    <cellStyle name="Followed Hyperlink" xfId="112" builtinId="9" hidden="1"/>
    <cellStyle name="Followed Hyperlink" xfId="108" builtinId="9" hidden="1"/>
    <cellStyle name="Followed Hyperlink" xfId="104" builtinId="9" hidden="1"/>
    <cellStyle name="Followed Hyperlink" xfId="100" builtinId="9" hidden="1"/>
    <cellStyle name="Followed Hyperlink" xfId="96" builtinId="9" hidden="1"/>
    <cellStyle name="Followed Hyperlink" xfId="92" builtinId="9" hidden="1"/>
    <cellStyle name="Followed Hyperlink" xfId="88" builtinId="9" hidden="1"/>
    <cellStyle name="Followed Hyperlink" xfId="84" builtinId="9" hidden="1"/>
    <cellStyle name="Followed Hyperlink" xfId="80" builtinId="9" hidden="1"/>
    <cellStyle name="Followed Hyperlink" xfId="76" builtinId="9" hidden="1"/>
    <cellStyle name="Followed Hyperlink" xfId="72" builtinId="9" hidden="1"/>
    <cellStyle name="Followed Hyperlink" xfId="68" builtinId="9" hidden="1"/>
    <cellStyle name="Followed Hyperlink" xfId="64" builtinId="9" hidden="1"/>
    <cellStyle name="Followed Hyperlink" xfId="60" builtinId="9" hidden="1"/>
    <cellStyle name="Followed Hyperlink" xfId="56" builtinId="9" hidden="1"/>
    <cellStyle name="Followed Hyperlink" xfId="52" builtinId="9" hidden="1"/>
    <cellStyle name="Followed Hyperlink" xfId="21" builtinId="9" hidden="1"/>
    <cellStyle name="Followed Hyperlink" xfId="23" builtinId="9" hidden="1"/>
    <cellStyle name="Followed Hyperlink" xfId="26" builtinId="9" hidden="1"/>
    <cellStyle name="Followed Hyperlink" xfId="29" builtinId="9" hidden="1"/>
    <cellStyle name="Followed Hyperlink" xfId="31" builtinId="9" hidden="1"/>
    <cellStyle name="Followed Hyperlink" xfId="34" builtinId="9" hidden="1"/>
    <cellStyle name="Followed Hyperlink" xfId="37" builtinId="9" hidden="1"/>
    <cellStyle name="Followed Hyperlink" xfId="39" builtinId="9" hidden="1"/>
    <cellStyle name="Followed Hyperlink" xfId="42" builtinId="9" hidden="1"/>
    <cellStyle name="Followed Hyperlink" xfId="45" builtinId="9" hidden="1"/>
    <cellStyle name="Followed Hyperlink" xfId="47" builtinId="9" hidden="1"/>
    <cellStyle name="Followed Hyperlink" xfId="48" builtinId="9" hidden="1"/>
    <cellStyle name="Followed Hyperlink" xfId="40" builtinId="9" hidden="1"/>
    <cellStyle name="Followed Hyperlink" xfId="32" builtinId="9" hidden="1"/>
    <cellStyle name="Followed Hyperlink" xfId="24" builtinId="9" hidden="1"/>
    <cellStyle name="Followed Hyperlink" xfId="12" builtinId="9" hidden="1"/>
    <cellStyle name="Followed Hyperlink" xfId="14" builtinId="9" hidden="1"/>
    <cellStyle name="Followed Hyperlink" xfId="17" builtinId="9" hidden="1"/>
    <cellStyle name="Followed Hyperlink" xfId="19" builtinId="9" hidden="1"/>
    <cellStyle name="Followed Hyperlink" xfId="9" builtinId="9" hidden="1"/>
    <cellStyle name="Followed Hyperlink" xfId="11" builtinId="9" hidden="1"/>
    <cellStyle name="Followed Hyperlink" xfId="7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6" builtinId="9" hidden="1"/>
    <cellStyle name="Followed Hyperlink" xfId="18" builtinId="9" hidden="1"/>
    <cellStyle name="Followed Hyperlink" xfId="15" builtinId="9" hidden="1"/>
    <cellStyle name="Followed Hyperlink" xfId="13" builtinId="9" hidden="1"/>
    <cellStyle name="Followed Hyperlink" xfId="20" builtinId="9" hidden="1"/>
    <cellStyle name="Followed Hyperlink" xfId="28" builtinId="9" hidden="1"/>
    <cellStyle name="Followed Hyperlink" xfId="36" builtinId="9" hidden="1"/>
    <cellStyle name="Followed Hyperlink" xfId="44" builtinId="9" hidden="1"/>
    <cellStyle name="Followed Hyperlink" xfId="49" builtinId="9" hidden="1"/>
    <cellStyle name="Followed Hyperlink" xfId="46" builtinId="9" hidden="1"/>
    <cellStyle name="Followed Hyperlink" xfId="43" builtinId="9" hidden="1"/>
    <cellStyle name="Followed Hyperlink" xfId="41" builtinId="9" hidden="1"/>
    <cellStyle name="Followed Hyperlink" xfId="38" builtinId="9" hidden="1"/>
    <cellStyle name="Followed Hyperlink" xfId="35" builtinId="9" hidden="1"/>
    <cellStyle name="Followed Hyperlink" xfId="33" builtinId="9" hidden="1"/>
    <cellStyle name="Followed Hyperlink" xfId="30" builtinId="9" hidden="1"/>
    <cellStyle name="Followed Hyperlink" xfId="27" builtinId="9" hidden="1"/>
    <cellStyle name="Followed Hyperlink" xfId="25" builtinId="9" hidden="1"/>
    <cellStyle name="Followed Hyperlink" xfId="22" builtinId="9" hidden="1"/>
    <cellStyle name="Followed Hyperlink" xfId="50" builtinId="9" hidden="1"/>
    <cellStyle name="Followed Hyperlink" xfId="54" builtinId="9" hidden="1"/>
    <cellStyle name="Followed Hyperlink" xfId="58" builtinId="9" hidden="1"/>
    <cellStyle name="Followed Hyperlink" xfId="62" builtinId="9" hidden="1"/>
    <cellStyle name="Followed Hyperlink" xfId="66" builtinId="9" hidden="1"/>
    <cellStyle name="Followed Hyperlink" xfId="70" builtinId="9" hidden="1"/>
    <cellStyle name="Followed Hyperlink" xfId="74" builtinId="9" hidden="1"/>
    <cellStyle name="Followed Hyperlink" xfId="78" builtinId="9" hidden="1"/>
    <cellStyle name="Followed Hyperlink" xfId="82" builtinId="9" hidden="1"/>
    <cellStyle name="Followed Hyperlink" xfId="86" builtinId="9" hidden="1"/>
    <cellStyle name="Followed Hyperlink" xfId="90" builtinId="9" hidden="1"/>
    <cellStyle name="Followed Hyperlink" xfId="94" builtinId="9" hidden="1"/>
    <cellStyle name="Followed Hyperlink" xfId="98" builtinId="9" hidden="1"/>
    <cellStyle name="Followed Hyperlink" xfId="102" builtinId="9" hidden="1"/>
    <cellStyle name="Followed Hyperlink" xfId="106" builtinId="9" hidden="1"/>
    <cellStyle name="Followed Hyperlink" xfId="110" builtinId="9" hidden="1"/>
    <cellStyle name="Followed Hyperlink" xfId="114" builtinId="9" hidden="1"/>
    <cellStyle name="Followed Hyperlink" xfId="118" builtinId="9" hidden="1"/>
    <cellStyle name="Followed Hyperlink" xfId="122" builtinId="9" hidden="1"/>
    <cellStyle name="Followed Hyperlink" xfId="126" builtinId="9" hidden="1"/>
    <cellStyle name="Followed Hyperlink" xfId="130" builtinId="9" hidden="1"/>
    <cellStyle name="Followed Hyperlink" xfId="134" builtinId="9" hidden="1"/>
    <cellStyle name="Followed Hyperlink" xfId="138" builtinId="9" hidden="1"/>
    <cellStyle name="Followed Hyperlink" xfId="142" builtinId="9" hidden="1"/>
    <cellStyle name="Followed Hyperlink" xfId="146" builtinId="9" hidden="1"/>
    <cellStyle name="Followed Hyperlink" xfId="150" builtinId="9" hidden="1"/>
    <cellStyle name="Followed Hyperlink" xfId="154" builtinId="9" hidden="1"/>
    <cellStyle name="Followed Hyperlink" xfId="158" builtinId="9" hidden="1"/>
    <cellStyle name="Followed Hyperlink" xfId="162" builtinId="9" hidden="1"/>
    <cellStyle name="Followed Hyperlink" xfId="166" builtinId="9" hidden="1"/>
    <cellStyle name="Followed Hyperlink" xfId="170" builtinId="9" hidden="1"/>
    <cellStyle name="Followed Hyperlink" xfId="174" builtinId="9" hidden="1"/>
    <cellStyle name="Followed Hyperlink" xfId="178" builtinId="9" hidden="1"/>
    <cellStyle name="Followed Hyperlink" xfId="182" builtinId="9" hidden="1"/>
    <cellStyle name="Followed Hyperlink" xfId="186" builtinId="9" hidden="1"/>
    <cellStyle name="Followed Hyperlink" xfId="190" builtinId="9" hidden="1"/>
    <cellStyle name="Followed Hyperlink" xfId="194" builtinId="9" hidden="1"/>
    <cellStyle name="Followed Hyperlink" xfId="198" builtinId="9" hidden="1"/>
    <cellStyle name="Followed Hyperlink" xfId="202" builtinId="9" hidden="1"/>
    <cellStyle name="Followed Hyperlink" xfId="199" builtinId="9" hidden="1"/>
    <cellStyle name="Followed Hyperlink" xfId="195" builtinId="9" hidden="1"/>
    <cellStyle name="Followed Hyperlink" xfId="191" builtinId="9" hidden="1"/>
    <cellStyle name="Followed Hyperlink" xfId="187" builtinId="9" hidden="1"/>
    <cellStyle name="Followed Hyperlink" xfId="183" builtinId="9" hidden="1"/>
    <cellStyle name="Followed Hyperlink" xfId="179" builtinId="9" hidden="1"/>
    <cellStyle name="Followed Hyperlink" xfId="175" builtinId="9" hidden="1"/>
    <cellStyle name="Followed Hyperlink" xfId="171" builtinId="9" hidden="1"/>
    <cellStyle name="Followed Hyperlink" xfId="167" builtinId="9" hidden="1"/>
    <cellStyle name="Followed Hyperlink" xfId="163" builtinId="9" hidden="1"/>
    <cellStyle name="Followed Hyperlink" xfId="159" builtinId="9" hidden="1"/>
    <cellStyle name="Followed Hyperlink" xfId="155" builtinId="9" hidden="1"/>
    <cellStyle name="Followed Hyperlink" xfId="151" builtinId="9" hidden="1"/>
    <cellStyle name="Followed Hyperlink" xfId="147" builtinId="9" hidden="1"/>
    <cellStyle name="Followed Hyperlink" xfId="143" builtinId="9" hidden="1"/>
    <cellStyle name="Followed Hyperlink" xfId="13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7" builtinId="9" hidden="1"/>
    <cellStyle name="Followed Hyperlink" xfId="135" builtinId="9" hidden="1"/>
    <cellStyle name="Followed Hyperlink" xfId="127" builtinId="9" hidden="1"/>
    <cellStyle name="Followed Hyperlink" xfId="119" builtinId="9" hidden="1"/>
    <cellStyle name="Followed Hyperlink" xfId="111" builtinId="9" hidden="1"/>
    <cellStyle name="Followed Hyperlink" xfId="103" builtinId="9" hidden="1"/>
    <cellStyle name="Followed Hyperlink" xfId="95" builtinId="9" hidden="1"/>
    <cellStyle name="Followed Hyperlink" xfId="87" builtinId="9" hidden="1"/>
    <cellStyle name="Followed Hyperlink" xfId="79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1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55" builtinId="9" hidden="1"/>
    <cellStyle name="Followed Hyperlink" xfId="53" builtinId="9" hidden="1"/>
    <cellStyle name="Followed Hyperlink" xfId="51" builtinId="9" hidden="1"/>
    <cellStyle name="Good" xfId="208" builtinId="26" customBuiltin="1"/>
    <cellStyle name="Heading 1" xfId="204" builtinId="16" customBuiltin="1"/>
    <cellStyle name="Heading 2" xfId="205" builtinId="17" customBuiltin="1"/>
    <cellStyle name="Heading 3" xfId="206" builtinId="18" customBuiltin="1"/>
    <cellStyle name="Heading 4" xfId="207" builtinId="19" customBuiltin="1"/>
    <cellStyle name="Hyperlink" xfId="3" builtinId="8"/>
    <cellStyle name="Input" xfId="211" builtinId="20" customBuiltin="1"/>
    <cellStyle name="Linked Cell" xfId="214" builtinId="24" customBuiltin="1"/>
    <cellStyle name="Neutral" xfId="210" builtinId="28" customBuiltin="1"/>
    <cellStyle name="Normal" xfId="0" builtinId="0"/>
    <cellStyle name="Normal 2" xfId="243" xr:uid="{00000000-0005-0000-0000-0000F9000000}"/>
    <cellStyle name="Normal 2 2" xfId="257" xr:uid="{00000000-0005-0000-0000-0000FA000000}"/>
    <cellStyle name="Normal_Account" xfId="4" xr:uid="{00000000-0005-0000-0000-0000FB000000}"/>
    <cellStyle name="Normal_pickup" xfId="5" xr:uid="{00000000-0005-0000-0000-0000FC000000}"/>
    <cellStyle name="Note 2" xfId="244" xr:uid="{00000000-0005-0000-0000-0000FD000000}"/>
    <cellStyle name="Note 2 2" xfId="258" xr:uid="{00000000-0005-0000-0000-0000FE000000}"/>
    <cellStyle name="Output" xfId="212" builtinId="21" customBuiltin="1"/>
    <cellStyle name="Title" xfId="203" builtinId="15" customBuiltin="1"/>
    <cellStyle name="Total" xfId="218" builtinId="25" customBuiltin="1"/>
    <cellStyle name="Warning Text" xfId="216" builtinId="11" customBuiltin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Excel\Bull-Test\Clemson\2000\cubt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port"/>
      <sheetName val="Totals"/>
      <sheetName val="Culled"/>
      <sheetName val="Statement"/>
      <sheetName val="EREC-Cattle"/>
      <sheetName val="Cost-Summary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3" Type="http://schemas.openxmlformats.org/officeDocument/2006/relationships/hyperlink" Target="http://search.redangus.org/animal/id/1596497" TargetMode="External"/><Relationship Id="rId18" Type="http://schemas.openxmlformats.org/officeDocument/2006/relationships/hyperlink" Target="http://search.charolaisusa.com/anisch.aspx" TargetMode="External"/><Relationship Id="rId26" Type="http://schemas.openxmlformats.org/officeDocument/2006/relationships/hyperlink" Target="http://www.angus.org/Animal/EpdPedDtl.aspx?aid=FAAAANzv7XPJCPxORw5ectVeyCq8PItggy26vu8ob83Pkdxo&amp;time=LgAAAGQ6uTxKCI9Uv1FI5JAsrHOl2NAMyAra8xpaAUKEfo1rA05KOyM%2bP6KkDnCFF08e5A%3d%3d" TargetMode="External"/><Relationship Id="rId39" Type="http://schemas.openxmlformats.org/officeDocument/2006/relationships/hyperlink" Target="http://www.angus.org/Animal/EpdPedDtl.aspx?aid=FAAAALoQ7AinvkAZSJg7Z2ydCfzfJaPw67R%2fK4LEYyz5zGiO&amp;time=LgAAAGQ6uTxKCI9Uv1FI5JAsrHPdrrgCk055teaxJB42cbXGZe3M1FJfVNFvB%2bVOY3yQrg%3d%3d" TargetMode="External"/><Relationship Id="rId21" Type="http://schemas.openxmlformats.org/officeDocument/2006/relationships/hyperlink" Target="http://www.angus.org/Animal/EpdPedSearch.aspx?aid=17617851" TargetMode="External"/><Relationship Id="rId34" Type="http://schemas.openxmlformats.org/officeDocument/2006/relationships/hyperlink" Target="http://www.angus.org/Animal/EpdPedDtl.aspx?aid=FAAAAKAgtmmHx0hM95WxsxgJbpVdtkulavneJCzohS%2bGrHWX&amp;time=LgAAAGQ6uTxKCI9Uv1FI5JAsrHPs02Np3TQIUEl%2fDeIqQKse6cL9%2fnyhdkaf2XQ6NY0%2bPA%3d%3d" TargetMode="External"/><Relationship Id="rId42" Type="http://schemas.openxmlformats.org/officeDocument/2006/relationships/hyperlink" Target="http://www.angus.org/Animal/EpdPedSearch.aspx?aid=17617848" TargetMode="External"/><Relationship Id="rId47" Type="http://schemas.openxmlformats.org/officeDocument/2006/relationships/hyperlink" Target="http://www.angus.org/Animal/EpdPedSearch.aspx?aid=17605506" TargetMode="External"/><Relationship Id="rId50" Type="http://schemas.openxmlformats.org/officeDocument/2006/relationships/hyperlink" Target="http://www.angus.org/Animal/EpdPedDtl.aspx?aid=FAAAAFoMMp5SpsMQUYfG8uutCE4T14ZnU0fL1R0zf9O%2foBET&amp;time=LAAAAN6Icb8Nm9%2b4dF5MRzw9CNtahVptZigSB1zhmTaIHYCKOuuK%2fvk3UBSxiLY76SdBjg%3d%3d" TargetMode="External"/><Relationship Id="rId55" Type="http://schemas.openxmlformats.org/officeDocument/2006/relationships/hyperlink" Target="http://www.angus.org/Animal/EpdPedDtl.aspx?aid=FAAAAPjWFBLiaBa%2faxXRQTsGFPG3xbYlJy1nJDgFAAmkTdpe&amp;time=LAAAAN6Icb8Nm9%2b4dF5MRzw9CNvGVQpYpw7bSoed7TCXd9GCx1S4m2TH4Q5%2f47dHgKqHYQ%3d%3d" TargetMode="External"/><Relationship Id="rId63" Type="http://schemas.openxmlformats.org/officeDocument/2006/relationships/hyperlink" Target="http://www.angus.org/Animal/EpdPedDtl.aspx?aid=FAAAAJ6c57IhxxexwsulxGjYkPnp%2fkKc31%2fb42iBJSXvXyUP&amp;time=LAAAAN6Icb8Nm9%2b4dF5MRzw9CNt8GLi8m7a7Ac67HCTsJuRoVph4pUy1r4f8kTrGgfOC1g%3d%3d" TargetMode="External"/><Relationship Id="rId68" Type="http://schemas.openxmlformats.org/officeDocument/2006/relationships/hyperlink" Target="http://www.angus.org/Animal/EpdPedDtl.aspx?aid=FAAAABO%2bHHbIFPSEl0ONoB4WmwC%2bvaT2IkAzKoG3JGVu0OYO&amp;time=LAAAAN6Icb8Nm9%2b4dF5MRzw9CNu5F5aFbJNsyxANVRrJZg26AILJTc6rl2%2fcNFhdsqsSYA%3d%3d" TargetMode="External"/><Relationship Id="rId76" Type="http://schemas.openxmlformats.org/officeDocument/2006/relationships/hyperlink" Target="http://www.angus.org/Animal/EpdPedDtl.aspx?aid=FAAAAD9QcBNtrTwloUl8RJ9wUUbcyKTE694JblMFufxfkCuu&amp;time=LAAAAN6Icb8Nm9%2b4dF5MRzw9CNv%2fSW50VFG9B8NBCtxMtq5KrDVJgPsQDc84PDxIJJ%2fPxA%3d%3d" TargetMode="External"/><Relationship Id="rId7" Type="http://schemas.openxmlformats.org/officeDocument/2006/relationships/hyperlink" Target="https://herdbook.org/simmapp/template/animalSearch%2CAnimalSearch.vm/action/animalSearch.AnimalSearchAction" TargetMode="External"/><Relationship Id="rId71" Type="http://schemas.openxmlformats.org/officeDocument/2006/relationships/hyperlink" Target="http://www.angus.org/Animal/EpdPedDtl.aspx?aid=FAAAAIL5rGSR6BxiO405UYjU%2fZzWVgNX2C9P%2b8UzFHBwMXVj&amp;time=LAAAAN6Icb8Nm9%2b4dF5MRzw9CNv1mAhQazBksuBWoTiM%2bRRO7hgMYqM4Gx9HsYE8RdTatA%3d%3d" TargetMode="External"/><Relationship Id="rId2" Type="http://schemas.openxmlformats.org/officeDocument/2006/relationships/hyperlink" Target="https://herdbook.org/simmapp/template/animalSearch%2CAnimalSearch.vm/action/animalSearch.AnimalSearchAction" TargetMode="External"/><Relationship Id="rId16" Type="http://schemas.openxmlformats.org/officeDocument/2006/relationships/hyperlink" Target="http://search.gelbvieh.org/anisch.aspx" TargetMode="External"/><Relationship Id="rId29" Type="http://schemas.openxmlformats.org/officeDocument/2006/relationships/hyperlink" Target="http://www.angus.org/Animal/EpdPedDtl.aspx?aid=FAAAAIiC5pTN0yBF%2fUXY%2f92taWwO%2bDv2lK7TLb%2bxDGha6jbW&amp;time=LgAAAGQ6uTxKCI9Uv1FI5JAsrHNwDz29wmoMoiO4mUnVDFfBqEYfWHEbo0tuAsd5YainqQ%3d%3d" TargetMode="External"/><Relationship Id="rId11" Type="http://schemas.openxmlformats.org/officeDocument/2006/relationships/hyperlink" Target="https://herdbook.org/simmapp/template/animalSearch%2CAnimalSearch.vm/action/animalSearch.AnimalSearchAction;jsessionid=2FB48F3730597A005238C6890E410FC3.tomcat2A" TargetMode="External"/><Relationship Id="rId24" Type="http://schemas.openxmlformats.org/officeDocument/2006/relationships/hyperlink" Target="http://www.angus.org/Animal/EpdPedDtl.aspx?aid=FAAAAP7FkTDE0yZ8ByjFYc3sPyl%2bOpycLTTRMHHwetxozPgE&amp;time=LgAAAGQ6uTxKCI9Uv1FI5JAsrHNoxnSCUL8GrWMxkKZd6bXeaYG%2b%2b6aFBVyEm%2f%2b659aJhg%3d%3d" TargetMode="External"/><Relationship Id="rId32" Type="http://schemas.openxmlformats.org/officeDocument/2006/relationships/hyperlink" Target="http://www.angus.org/Animal/EpdPedDtl.aspx?aid=FAAAAKkEaTDJUpHE8ObUYIbwPSgVjwTFFA4PJjmOC3xLOx6N&amp;time=LgAAAGQ6uTxKCI9Uv1FI5JAsrHMq2UkV%2fEGJhFffUGl5ebfnCZskNGKFxQRctFOg9llqNw%3d%3d" TargetMode="External"/><Relationship Id="rId37" Type="http://schemas.openxmlformats.org/officeDocument/2006/relationships/hyperlink" Target="http://www.angus.org/Animal/EpdPedDtl.aspx?aid=FAAAACXM9BCE3EwMNTqf9qBjFNuxd196rCAiISo6edmIWGA%2f&amp;time=LgAAAGQ6uTxKCI9Uv1FI5JAsrHOB5wzJLITL0FQ2ST2jHRPK2MYhoNecw9jzdkSNJvxOTw%3d%3d" TargetMode="External"/><Relationship Id="rId40" Type="http://schemas.openxmlformats.org/officeDocument/2006/relationships/hyperlink" Target="http://www.angus.org/Animal/EpdPedDtl.aspx?aid=FAAAABC7xQxgBmYvKYOL7IK0MS8ZXcAwEnkNc2irQ7%2bHGE73&amp;time=LgAAAGQ6uTxKCI9Uv1FI5JAsrHNNsmTcp4T4Smvzz1YPTRfCej9M7Vo%2fWgvI12kmCFHOQw%3d%3d" TargetMode="External"/><Relationship Id="rId45" Type="http://schemas.openxmlformats.org/officeDocument/2006/relationships/hyperlink" Target="http://www.angus.org/Animal/EpdPedSearch.aspx?aid=17402644" TargetMode="External"/><Relationship Id="rId53" Type="http://schemas.openxmlformats.org/officeDocument/2006/relationships/hyperlink" Target="http://www.angus.org/Animal/EpdPedDtl.aspx?aid=FAAAAFV4oXfROFwFpTjD9e84w8lBNthUC1JZX7lsG9d7KkA%2f&amp;time=LAAAAN6Icb8Nm9%2b4dF5MRzw9CNvcuHoBTdgKgZi18tK2SNo%2fa9oTNqsGKkdr24TAIGrdgA%3d%3d" TargetMode="External"/><Relationship Id="rId58" Type="http://schemas.openxmlformats.org/officeDocument/2006/relationships/hyperlink" Target="http://www.angus.org/Animal/EpdPedDtl.aspx?aid=FAAAAGhl8oTcnI%2bJEFFTBM2cI5nevtHGMUMcwcsACrNTaNgX&amp;time=LAAAAN6Icb8Nm9%2b4dF5MRzw9CNtBcWpru7eTOlLu6nH2hBHSLQHxbmVvDNq3Wg1qttiiHg%3d%3d" TargetMode="External"/><Relationship Id="rId66" Type="http://schemas.openxmlformats.org/officeDocument/2006/relationships/hyperlink" Target="http://www.angus.org/Animal/EpdPedDtl.aspx?aid=FAAAADKGDBlaVXEfFLaWL%2bN8o8avybFAfMEP0Fq3i0eojQNf&amp;time=LAAAAN6Icb8Nm9%2b4dF5MRzw9CNtfKwhhcQCVxUAMtoeWIx6ov1ecN1K5FnmgJ74%2bRNlEnA%3d%3d" TargetMode="External"/><Relationship Id="rId74" Type="http://schemas.openxmlformats.org/officeDocument/2006/relationships/hyperlink" Target="http://www.angus.org/Animal/EpdPedDtl.aspx?aid=FAAAAFP9Y1QkNGjtv7McUpzD%2bVR3rMBBJ4Xv5l7mKHL5FVRE&amp;time=LAAAAN6Icb8Nm9%2b4dF5MRzw9CNtloiPCT8fJxJonjjFEBCK2mIv7%2fsXy2hb8ucy%2b5RDd0A%3d%3d" TargetMode="External"/><Relationship Id="rId79" Type="http://schemas.openxmlformats.org/officeDocument/2006/relationships/comments" Target="../comments3.xml"/><Relationship Id="rId5" Type="http://schemas.openxmlformats.org/officeDocument/2006/relationships/hyperlink" Target="https://herdbook.org/simmapp/template/animalSearch%2CAnimalSearch.vm/action/animalSearch.AnimalSearchAction" TargetMode="External"/><Relationship Id="rId61" Type="http://schemas.openxmlformats.org/officeDocument/2006/relationships/hyperlink" Target="http://www.angus.org/Animal/EpdPedDtl.aspx?aid=FAAAAKnNgDVybLjb25R41qs3%2ftK8h%2bKRWzlbPEdGpwOGCYSV&amp;time=MAAAAGQ6uTxKCI9Uv1FI5JAsrHOCFMBCAlzkrWaad1zscr59FnnJD%2bx1GA1XDWTgo3jAjhn1orWImUYIuudn5ePsD1k%3d" TargetMode="External"/><Relationship Id="rId10" Type="http://schemas.openxmlformats.org/officeDocument/2006/relationships/hyperlink" Target="https://herdbook.org/simmapp/template/animalSearch%2CAnimalSearch.vm/action/animalSearch.AnimalSearchAction" TargetMode="External"/><Relationship Id="rId19" Type="http://schemas.openxmlformats.org/officeDocument/2006/relationships/hyperlink" Target="http://search.gelbvieh.org/anisch.aspx" TargetMode="External"/><Relationship Id="rId31" Type="http://schemas.openxmlformats.org/officeDocument/2006/relationships/hyperlink" Target="http://www.angus.org/Animal/EpdPedDtl.aspx?aid=FAAAAAmXEVs6pWpOrkWGgEXtc8zpD0H5qa2VxeUKI1AnDy6x&amp;time=LgAAAGQ6uTxKCI9Uv1FI5JAsrHMq2UkV%2fEGJhFffUGl5ebfndXo2Yyxvc33qqmqeJA1EfQ%3d%3d" TargetMode="External"/><Relationship Id="rId44" Type="http://schemas.openxmlformats.org/officeDocument/2006/relationships/hyperlink" Target="http://www.angus.org/Animal/EpdPedSearch.aspx?aid=17407619" TargetMode="External"/><Relationship Id="rId52" Type="http://schemas.openxmlformats.org/officeDocument/2006/relationships/hyperlink" Target="http://www.angus.org/Animal/EpdPedDtl.aspx?aid=FAAAAEsncTUpf1R4Wh2fUPT6zvAnp9zEu%2bLXImCZbJwGbTqu&amp;time=LAAAAN6Icb8Nm9%2b4dF5MRzw9CNuc6bgtQlWT%2bxL%2b7Sq88sxBX%2bSZQefGhjfctlo4Xez7Rg%3d%3d" TargetMode="External"/><Relationship Id="rId60" Type="http://schemas.openxmlformats.org/officeDocument/2006/relationships/hyperlink" Target="http://www.angus.org/Animal/EpdPedDtl.aspx?aid=FAAAABbmc%2bKG6jC0vDe8xZbguqkLUnVqPsWu8DLLOZZvje%2bF&amp;time=MAAAAGQ6uTxKCI9Uv1FI5JAsrHMf%2bkRSqqvZrzZ4wD0TCSf3d5BA641j2HaorS86w8jmwrOPft4xTdEzrYJWUhYijjE%3d" TargetMode="External"/><Relationship Id="rId65" Type="http://schemas.openxmlformats.org/officeDocument/2006/relationships/hyperlink" Target="http://www.angus.org/Animal/EpdPedDtl.aspx?aid=FAAAAIYEUPpT0g3G0ximChp7hXfwDjTCGBs7VAlPtLxt5Sdc&amp;time=LAAAAN6Icb8Nm9%2b4dF5MRzw9CNuugUw5%2bfpL5rLL11OU%2frpjaHdx9oqPhnqoyzVFUW9xXQ%3d%3d" TargetMode="External"/><Relationship Id="rId73" Type="http://schemas.openxmlformats.org/officeDocument/2006/relationships/hyperlink" Target="http://www.angus.org/Animal/EpdPedDtl.aspx?aid=FAAAADUGy4xiDIKx%2fG3Vig%2bnz4Xn7oIrMUcURFFQult2zbfH&amp;time=LAAAAN6Icb8Nm9%2b4dF5MRzw9CNtjXKBKmRddjwavGP5Ok3TOLV%2bxGfyyZ8Y7XaXhiPZH5Q%3d%3d" TargetMode="External"/><Relationship Id="rId78" Type="http://schemas.openxmlformats.org/officeDocument/2006/relationships/vmlDrawing" Target="../drawings/vmlDrawing3.vml"/><Relationship Id="rId4" Type="http://schemas.openxmlformats.org/officeDocument/2006/relationships/hyperlink" Target="https://herdbook.org/simmapp/template/animalSearch%2CAnimalSearch.vm/action/animalSearch.AnimalSearchAction" TargetMode="External"/><Relationship Id="rId9" Type="http://schemas.openxmlformats.org/officeDocument/2006/relationships/hyperlink" Target="https://herdbook.org/simmapp/template/animalSearch%2CAnimalSearch.vm/action/animalSearch.AnimalSearchAction" TargetMode="External"/><Relationship Id="rId14" Type="http://schemas.openxmlformats.org/officeDocument/2006/relationships/hyperlink" Target="http://search.redangus.org/animal/id/1561755" TargetMode="External"/><Relationship Id="rId22" Type="http://schemas.openxmlformats.org/officeDocument/2006/relationships/hyperlink" Target="http://www.angus.org/Animal/EpdPedSearch.aspx?aid=17617850" TargetMode="External"/><Relationship Id="rId27" Type="http://schemas.openxmlformats.org/officeDocument/2006/relationships/hyperlink" Target="http://www.angus.org/Animal/EpdPedDtl.aspx?aid=FAAAAPr9pzouWDwvYa36sfGVXNXnHJqETDYciXAKnmUgvcp6&amp;time=LgAAAGQ6uTxKCI9Uv1FI5JAsrHOl2NAMyAra8xpaAUKEfo1rHgI0pHVni9aY2ET49yr4Jw%3d%3d" TargetMode="External"/><Relationship Id="rId30" Type="http://schemas.openxmlformats.org/officeDocument/2006/relationships/hyperlink" Target="http://www.angus.org/Animal/EpdPedDtl.aspx?aid=FAAAAGJMWPq%2blSAdfyHpjcaahFN5V8gCUQ%2ffKaM4KMVzMEFm&amp;time=LgAAAGQ6uTxKCI9Uv1FI5JAsrHOTg0iFjPYUMXwMmwGTewIRuy6wvNSLSAlDIFgoxzGSiQ%3d%3d" TargetMode="External"/><Relationship Id="rId35" Type="http://schemas.openxmlformats.org/officeDocument/2006/relationships/hyperlink" Target="http://www.angus.org/Animal/EpdPedDtl.aspx?aid=FAAAAMuL1U8t9Yx%2fNGWBRwW5MsYTgZLbm9rep3msnOycJ5i7&amp;time=LgAAAGQ6uTxKCI9Uv1FI5JAsrHP%2fEasOiOlIkdVDZs3akqQABlxADuzIiMO4WMax%2fnkblg%3d%3d" TargetMode="External"/><Relationship Id="rId43" Type="http://schemas.openxmlformats.org/officeDocument/2006/relationships/hyperlink" Target="http://www.angus.org/Animal/EpdPedSearch.aspx?aid=17617847" TargetMode="External"/><Relationship Id="rId48" Type="http://schemas.openxmlformats.org/officeDocument/2006/relationships/hyperlink" Target="http://www.angus.org/Animal/EpdPedSearch.aspx?aid=17605505" TargetMode="External"/><Relationship Id="rId56" Type="http://schemas.openxmlformats.org/officeDocument/2006/relationships/hyperlink" Target="http://www.angus.org/Animal/EpdPedDtl.aspx?aid=FAAAAKApGcUlFDancGxc5wotytQ57OOIlhzzseqnd%2fVkt1DZ&amp;time=LAAAAN6Icb8Nm9%2b4dF5MRzw9CNsIbP8LVfbyuPw6g0xegSoxUCY6yH9pgnWvvGl8GCmkuQ%3d%3d" TargetMode="External"/><Relationship Id="rId64" Type="http://schemas.openxmlformats.org/officeDocument/2006/relationships/hyperlink" Target="http://www.angus.org/Animal/EpdPedDtl.aspx?aid=FAAAAOxjXUjofL3h3Jo1dJ%2fAZLW4tNiJLZpNfvqLUqJcWcbr&amp;time=LAAAAN6Icb8Nm9%2b4dF5MRzw9CNteXWSW5fwb5HMTHpdQJIkfpAWWdC19J0fTcZWmfp5Okg%3d%3d" TargetMode="External"/><Relationship Id="rId69" Type="http://schemas.openxmlformats.org/officeDocument/2006/relationships/hyperlink" Target="http://www.angus.org/Animal/EpdPedDtl.aspx?aid=FAAAAHrBDdxlJKKG7ZTsYwwltEOt%2beCNLa9VKbCFfQ%2bcnnv3&amp;time=LAAAAN6Icb8Nm9%2b4dF5MRzw9CNt0U9cVeGO7J%2fd%2fk9WIKsB9ELPCLiuAuwTYtv7tTmehtg%3d%3d" TargetMode="External"/><Relationship Id="rId77" Type="http://schemas.openxmlformats.org/officeDocument/2006/relationships/printerSettings" Target="../printerSettings/printerSettings12.bin"/><Relationship Id="rId8" Type="http://schemas.openxmlformats.org/officeDocument/2006/relationships/hyperlink" Target="https://herdbook.org/simmapp/template/animalSearch%2CAnimalSearch.vm/action/animalSearch.AnimalSearchAction" TargetMode="External"/><Relationship Id="rId51" Type="http://schemas.openxmlformats.org/officeDocument/2006/relationships/hyperlink" Target="http://www.angus.org/Animal/EpdPedDtl.aspx?aid=FAAAAAS1jWnnE5WcqXP5bja%2bIGZJARo4cIQ5dIxNWghR0ZWp&amp;time=LAAAAN6Icb8Nm9%2b4dF5MRzw9CNtKE2rwIJhZbD8JAoeXQ30Bk50rDZv6pqTArk7Vge3jcQ%3d%3d" TargetMode="External"/><Relationship Id="rId72" Type="http://schemas.openxmlformats.org/officeDocument/2006/relationships/hyperlink" Target="http://www.angus.org/Animal/EpdPedDtl.aspx?aid=FAAAAASYFu%2fcf%2f3g798smF1U2sly4Cn37uUuW46TFpnvNB4N&amp;time=LAAAAN6Icb8Nm9%2b4dF5MRzw9CNtpVLjAD1hDqlkaZvrRvdjDj3dxpHu%2fGCvx%2bhHqjyn%2bTA%3d%3d" TargetMode="External"/><Relationship Id="rId3" Type="http://schemas.openxmlformats.org/officeDocument/2006/relationships/hyperlink" Target="https://herdbook.org/simmapp/template/animalSearch%2CAnimalSearch.vm/action/animalSearch.AnimalSearchAction" TargetMode="External"/><Relationship Id="rId12" Type="http://schemas.openxmlformats.org/officeDocument/2006/relationships/hyperlink" Target="http://search.redangus.org/animal/id/1596496" TargetMode="External"/><Relationship Id="rId17" Type="http://schemas.openxmlformats.org/officeDocument/2006/relationships/hyperlink" Target="http://search.gelbvieh.org/anisch.aspx" TargetMode="External"/><Relationship Id="rId25" Type="http://schemas.openxmlformats.org/officeDocument/2006/relationships/hyperlink" Target="http://www.angus.org/Animal/EpdPedDtl.aspx?aid=FAAAAOSsh25eusiKqDpb1NXfg0ilVM1yxKSji4xVZgSwQPZk&amp;time=LgAAAGQ6uTxKCI9Uv1FI5JAsrHNoxnSCUL8GrWMxkKZd6bXeFSgW151ToknF2qyWRc1jjw%3d%3d" TargetMode="External"/><Relationship Id="rId33" Type="http://schemas.openxmlformats.org/officeDocument/2006/relationships/hyperlink" Target="http://www.angus.org/Animal/EpdPedDtl.aspx?aid=FAAAAKDpTaICE9g6bck%2fYpxWrx6N4aIs0oV12nEasACUlcJG&amp;time=LgAAAGQ6uTxKCI9Uv1FI5JAsrHPs02Np3TQIUEl%2fDeIqQKse2HtzdIqDe5sO0AwZgHySag%3d%3d" TargetMode="External"/><Relationship Id="rId38" Type="http://schemas.openxmlformats.org/officeDocument/2006/relationships/hyperlink" Target="http://www.angus.org/Animal/EpdPedDtl.aspx?aid=FAAAALoQ7AinvkAZSJg7Z2ydCfzfJaPw67R%2fK4LEYyz5zGiO&amp;time=LgAAAGQ6uTxKCI9Uv1FI5JAsrHOB5wzJLITL0FQ2ST2jHRPK4rTB0CP3K%2beeGK7Q5%2bP6fg%3d%3d" TargetMode="External"/><Relationship Id="rId46" Type="http://schemas.openxmlformats.org/officeDocument/2006/relationships/hyperlink" Target="http://www.angus.org/Animal/EpdPedSearch.aspx?aid=17406889" TargetMode="External"/><Relationship Id="rId59" Type="http://schemas.openxmlformats.org/officeDocument/2006/relationships/hyperlink" Target="http://www.angus.org/Animal/EpdPedDtl.aspx?aid=FAAAAL3G%2bvxKrftPYdvTKc8Jfpu%2bQCUp5hqOmjLhscZ55BPK&amp;time=LAAAAN6Icb8Nm9%2b4dF5MRzw9CNuyvxqALhB5D7mnnT9f%2fces2dlGmnVkA%2fvVG8b4yYWjCA%3d%3d" TargetMode="External"/><Relationship Id="rId67" Type="http://schemas.openxmlformats.org/officeDocument/2006/relationships/hyperlink" Target="http://www.angus.org/Animal/EpdPedDtl.aspx?aid=FAAAALPxYbnn8kChfUKjWGdy%2fYzlULsKOIMpcFUPHsq0moQ7&amp;time=LAAAAN6Icb8Nm9%2b4dF5MRzw9CNs7va%2bzYVY3U4Ny%2fl894jh6G3SCdswxF83qPSLN03iqog%3d%3d" TargetMode="External"/><Relationship Id="rId20" Type="http://schemas.openxmlformats.org/officeDocument/2006/relationships/hyperlink" Target="http://search.gelbvieh.org/anisch.aspx" TargetMode="External"/><Relationship Id="rId41" Type="http://schemas.openxmlformats.org/officeDocument/2006/relationships/hyperlink" Target="http://www.angus.org/Animal/EpdPedSearch.aspx?aid=17617849" TargetMode="External"/><Relationship Id="rId54" Type="http://schemas.openxmlformats.org/officeDocument/2006/relationships/hyperlink" Target="http://www.angus.org/Animal/EpdPedDtl.aspx?aid=FAAAADKGVQi7LKMC6IdEcdbzP8wz6vJz4pqD2CTZP4Trc2xR&amp;time=LAAAAN6Icb8Nm9%2b4dF5MRzw9CNtJ1HHN8Xzs%2bVqz%2f5SPu6C%2fFDMGVv0ApQSqgZETYgaydQ%3d%3d" TargetMode="External"/><Relationship Id="rId62" Type="http://schemas.openxmlformats.org/officeDocument/2006/relationships/hyperlink" Target="http://www.angus.org/Animal/EpdPedDtl.aspx?aid=FAAAAFReBRGBVjNZSUrFjgw%2bb%2bPk%2fz8maU7L%2b5Cr%2bDaii4OR&amp;time=LAAAAN6Icb8Nm9%2b4dF5MRzw9CNtL1BqcOCqQbMbwLkxQ%2bw0t9Nuwyw3oplVvrzaks5zENQ%3d%3d" TargetMode="External"/><Relationship Id="rId70" Type="http://schemas.openxmlformats.org/officeDocument/2006/relationships/hyperlink" Target="http://www.angus.org/Animal/EpdPedDtl.aspx?aid=FAAAADaEo17wPA651NoL0jhcAel89nfuJnP%2fNtD2YWTrOnaC&amp;time=LAAAAN6Icb8Nm9%2b4dF5MRzw9CNvisim0LJ6QPa3wOeZ1ItUEq5NJ1u0VshMRB2v3cVJzgw%3d%3d" TargetMode="External"/><Relationship Id="rId75" Type="http://schemas.openxmlformats.org/officeDocument/2006/relationships/hyperlink" Target="http://www.angus.org/Animal/EpdPedDtl.aspx?aid=FAAAABKazinlcVtJYdp23hp1%2bRjJDEJR6XdDa6tVKUxVmJpB&amp;time=LAAAAN6Icb8Nm9%2b4dF5MRzw9CNv5tFx9eLlkFrO6vbKJhkugOUMrra%2fk%2fg59UHj4mVLc2g%3d%3d" TargetMode="External"/><Relationship Id="rId1" Type="http://schemas.openxmlformats.org/officeDocument/2006/relationships/hyperlink" Target="https://herdbook.org/simmapp/template/animalSearch%2CAnimalSearch.vm/action/animalSearch.AnimalSearchAction" TargetMode="External"/><Relationship Id="rId6" Type="http://schemas.openxmlformats.org/officeDocument/2006/relationships/hyperlink" Target="https://herdbook.org/simmapp/template/animalSearch%2CAnimalSearch.vm/action/animalSearch.AnimalSearchAction" TargetMode="External"/><Relationship Id="rId15" Type="http://schemas.openxmlformats.org/officeDocument/2006/relationships/hyperlink" Target="http://search.gelbvieh.org/anisch.aspx" TargetMode="External"/><Relationship Id="rId23" Type="http://schemas.openxmlformats.org/officeDocument/2006/relationships/hyperlink" Target="http://www.angus.org/Animal/EpdPedSearch.aspx?aid=17559107" TargetMode="External"/><Relationship Id="rId28" Type="http://schemas.openxmlformats.org/officeDocument/2006/relationships/hyperlink" Target="http://www.angus.org/Animal/EpdPedDtl.aspx?aid=FAAAAO9hP0H%2bBwPIOBQNXxOWBNUIyFR734S0wdJbMb5eYowM&amp;time=LgAAAGQ6uTxKCI9Uv1FI5JAsrHPHNn76bzCsiNdQHlxIPJql%2fCXyFJYuQsKk6GYC0fl9Eg%3d%3d" TargetMode="External"/><Relationship Id="rId36" Type="http://schemas.openxmlformats.org/officeDocument/2006/relationships/hyperlink" Target="http://www.angus.org/Animal/EpdPedDtl.aspx?aid=FAAAANqgfS%2f10QF21SH3maO%2bPnVtjswwZmv4FkXPoYwjajmO&amp;time=LgAAAGQ6uTxKCI9Uv1FI5JAsrHP%2fEasOiOlIkdVDZs3akqQAlPR7snV%2fhXJRSMdxjUWDhA%3d%3d" TargetMode="External"/><Relationship Id="rId49" Type="http://schemas.openxmlformats.org/officeDocument/2006/relationships/hyperlink" Target="http://www.angus.org/Animal/EpdPedDtl.aspx?aid=FAAAAFDjRlwMoR4A7Sy141%2bxozW%2bcppR%2b9pyaxDwLUqhIGBw&amp;time=LAAAAN6Icb8Nm9%2b4dF5MRzw9CNu8g%2bW0aeraAEFMxLI450dNLrvgC5TEUKsr07tY7RsI5A%3d%3d" TargetMode="External"/><Relationship Id="rId57" Type="http://schemas.openxmlformats.org/officeDocument/2006/relationships/hyperlink" Target="http://www.angus.org/Animal/EpdPedDtl.aspx?aid=FAAAAF0PN%2fGJw0rkStI%2beSAhVFH2wP9Ua7967Oo2W01ISgji&amp;time=LAAAAN6Icb8Nm9%2b4dF5MRzw9CNsDV6EiDmGxOdqBAvyYJcL1e6ZwNXLAnwXwNFqwpTJa2w%3d%3d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M42"/>
  <sheetViews>
    <sheetView topLeftCell="A7" workbookViewId="0">
      <selection activeCell="K25" sqref="K25"/>
    </sheetView>
  </sheetViews>
  <sheetFormatPr defaultColWidth="9" defaultRowHeight="11.25" x14ac:dyDescent="0.2"/>
  <cols>
    <col min="1" max="5" width="7.83203125" customWidth="1"/>
    <col min="6" max="6" width="7.33203125" customWidth="1"/>
    <col min="7" max="7" width="7.83203125" customWidth="1"/>
    <col min="8" max="8" width="40.5" bestFit="1" customWidth="1"/>
    <col min="9" max="9" width="29" bestFit="1" customWidth="1"/>
    <col min="10" max="10" width="36.33203125" bestFit="1" customWidth="1"/>
    <col min="11" max="11" width="37" bestFit="1" customWidth="1"/>
    <col min="12" max="12" width="22.33203125" bestFit="1" customWidth="1"/>
    <col min="13" max="13" width="30" customWidth="1"/>
  </cols>
  <sheetData>
    <row r="1" spans="1:13" ht="15.95" customHeight="1" x14ac:dyDescent="0.2">
      <c r="A1" s="1446" t="s">
        <v>0</v>
      </c>
      <c r="B1" s="1447"/>
      <c r="C1" s="1447"/>
      <c r="D1" s="1447"/>
      <c r="E1" s="1447"/>
      <c r="F1" s="1447"/>
      <c r="G1" s="1447"/>
      <c r="H1" s="1447"/>
      <c r="I1" s="1447"/>
      <c r="J1" s="1447"/>
      <c r="K1" s="1447"/>
      <c r="L1" s="1447"/>
      <c r="M1" s="1436"/>
    </row>
    <row r="2" spans="1:13" ht="22.5" x14ac:dyDescent="0.2">
      <c r="A2" s="1438" t="s">
        <v>1</v>
      </c>
      <c r="B2" s="1439"/>
      <c r="C2" s="1439"/>
      <c r="D2" s="1439"/>
      <c r="E2" s="1439"/>
      <c r="F2" s="1439"/>
      <c r="G2" s="1439"/>
      <c r="H2" s="1439"/>
      <c r="I2" s="1439"/>
      <c r="J2" s="1439"/>
      <c r="K2" s="1439"/>
      <c r="L2" s="1439"/>
      <c r="M2" s="1436"/>
    </row>
    <row r="3" spans="1:13" ht="15.95" customHeight="1" x14ac:dyDescent="0.2">
      <c r="A3" s="1440" t="s">
        <v>2</v>
      </c>
      <c r="B3" s="1441"/>
      <c r="C3" s="1441"/>
      <c r="D3" s="1441"/>
      <c r="E3" s="1441"/>
      <c r="F3" s="1441"/>
      <c r="G3" s="1441"/>
      <c r="H3" s="1441"/>
      <c r="I3" s="1441"/>
      <c r="J3" s="1441"/>
      <c r="K3" s="1441"/>
      <c r="L3" s="1441"/>
      <c r="M3" s="1436"/>
    </row>
    <row r="4" spans="1:13" ht="18.75" thickBot="1" x14ac:dyDescent="0.25">
      <c r="A4" s="1442"/>
      <c r="B4" s="1443"/>
      <c r="C4" s="1443"/>
      <c r="D4" s="1443"/>
      <c r="E4" s="1443"/>
      <c r="F4" s="1443"/>
      <c r="G4" s="1443"/>
      <c r="H4" s="1443"/>
      <c r="I4" s="1443"/>
      <c r="J4" s="1443"/>
      <c r="K4" s="1443"/>
      <c r="L4" s="1443"/>
      <c r="M4" s="1437"/>
    </row>
    <row r="5" spans="1:13" ht="19.5" thickBot="1" x14ac:dyDescent="0.25">
      <c r="A5" s="1444" t="s">
        <v>3</v>
      </c>
      <c r="B5" s="1445"/>
      <c r="C5" s="1445"/>
      <c r="D5" s="1445"/>
      <c r="E5" s="1445"/>
      <c r="F5" s="1445"/>
      <c r="G5" s="1445"/>
      <c r="H5" s="459" t="s">
        <v>4</v>
      </c>
      <c r="I5" s="459" t="s">
        <v>5</v>
      </c>
      <c r="J5" s="460" t="s">
        <v>6</v>
      </c>
      <c r="K5" s="460" t="s">
        <v>7</v>
      </c>
      <c r="L5" s="461" t="s">
        <v>8</v>
      </c>
      <c r="M5" s="462"/>
    </row>
    <row r="6" spans="1:13" ht="18" x14ac:dyDescent="0.2">
      <c r="A6" s="463">
        <v>4</v>
      </c>
      <c r="B6" s="536">
        <v>5</v>
      </c>
      <c r="C6" s="536">
        <v>7</v>
      </c>
      <c r="D6" s="536"/>
      <c r="E6" s="536"/>
      <c r="F6" s="536"/>
      <c r="G6" s="537"/>
      <c r="H6" s="667" t="s">
        <v>9</v>
      </c>
      <c r="I6" s="485" t="s">
        <v>10</v>
      </c>
      <c r="J6" s="485" t="s">
        <v>11</v>
      </c>
      <c r="K6" s="485" t="s">
        <v>12</v>
      </c>
      <c r="L6" s="486" t="s">
        <v>13</v>
      </c>
    </row>
    <row r="7" spans="1:13" ht="18" x14ac:dyDescent="0.2">
      <c r="A7" s="463">
        <v>8</v>
      </c>
      <c r="B7" s="538">
        <v>9</v>
      </c>
      <c r="C7" s="538">
        <v>41</v>
      </c>
      <c r="D7" s="538"/>
      <c r="E7" s="538"/>
      <c r="F7" s="536"/>
      <c r="G7" s="537"/>
      <c r="H7" s="667" t="s">
        <v>14</v>
      </c>
      <c r="I7" s="485" t="s">
        <v>15</v>
      </c>
      <c r="J7" s="485" t="s">
        <v>16</v>
      </c>
      <c r="K7" s="485" t="s">
        <v>17</v>
      </c>
      <c r="L7" s="486" t="s">
        <v>18</v>
      </c>
    </row>
    <row r="8" spans="1:13" ht="18" x14ac:dyDescent="0.2">
      <c r="A8" s="463">
        <v>11</v>
      </c>
      <c r="B8" s="538">
        <v>13</v>
      </c>
      <c r="C8" s="538">
        <v>14</v>
      </c>
      <c r="D8" s="538">
        <v>15</v>
      </c>
      <c r="E8" s="538"/>
      <c r="F8" s="536"/>
      <c r="G8" s="537"/>
      <c r="H8" s="667" t="s">
        <v>19</v>
      </c>
      <c r="I8" s="485" t="s">
        <v>20</v>
      </c>
      <c r="J8" s="485" t="s">
        <v>21</v>
      </c>
      <c r="K8" s="485" t="s">
        <v>22</v>
      </c>
      <c r="L8" s="486" t="s">
        <v>23</v>
      </c>
    </row>
    <row r="9" spans="1:13" ht="18" x14ac:dyDescent="0.2">
      <c r="A9" s="463">
        <v>17</v>
      </c>
      <c r="B9" s="538">
        <v>18</v>
      </c>
      <c r="C9" s="538">
        <v>19</v>
      </c>
      <c r="D9" s="538"/>
      <c r="E9" s="538"/>
      <c r="F9" s="536"/>
      <c r="G9" s="537"/>
      <c r="H9" s="667" t="s">
        <v>24</v>
      </c>
      <c r="I9" s="485" t="s">
        <v>25</v>
      </c>
      <c r="J9" s="485" t="s">
        <v>26</v>
      </c>
      <c r="K9" s="485" t="s">
        <v>27</v>
      </c>
      <c r="L9" s="486" t="s">
        <v>28</v>
      </c>
    </row>
    <row r="10" spans="1:13" ht="18" x14ac:dyDescent="0.2">
      <c r="A10" s="463">
        <v>20</v>
      </c>
      <c r="B10" s="538"/>
      <c r="C10" s="538"/>
      <c r="D10" s="538"/>
      <c r="E10" s="538"/>
      <c r="F10" s="536"/>
      <c r="G10" s="537"/>
      <c r="H10" s="667" t="s">
        <v>29</v>
      </c>
      <c r="I10" s="485" t="s">
        <v>30</v>
      </c>
      <c r="J10" s="485" t="s">
        <v>31</v>
      </c>
      <c r="K10" s="485" t="s">
        <v>32</v>
      </c>
      <c r="L10" s="486" t="s">
        <v>33</v>
      </c>
    </row>
    <row r="11" spans="1:13" ht="18" x14ac:dyDescent="0.2">
      <c r="A11" s="463">
        <v>22</v>
      </c>
      <c r="B11" s="538">
        <v>23</v>
      </c>
      <c r="C11" s="538">
        <v>24</v>
      </c>
      <c r="D11" s="538">
        <v>42</v>
      </c>
      <c r="E11" s="538">
        <v>63</v>
      </c>
      <c r="F11" s="536">
        <v>64</v>
      </c>
      <c r="G11" s="537">
        <v>76</v>
      </c>
      <c r="H11" s="667" t="s">
        <v>34</v>
      </c>
      <c r="I11" s="485" t="s">
        <v>35</v>
      </c>
      <c r="J11" s="485" t="s">
        <v>36</v>
      </c>
      <c r="K11" s="485" t="s">
        <v>37</v>
      </c>
      <c r="L11" s="486" t="s">
        <v>38</v>
      </c>
    </row>
    <row r="12" spans="1:13" ht="18" x14ac:dyDescent="0.2">
      <c r="A12" s="463">
        <v>29</v>
      </c>
      <c r="B12" s="538">
        <v>43</v>
      </c>
      <c r="C12" s="538"/>
      <c r="D12" s="538"/>
      <c r="E12" s="473"/>
      <c r="F12" s="536"/>
      <c r="G12" s="537"/>
      <c r="H12" s="667" t="s">
        <v>39</v>
      </c>
      <c r="I12" s="485" t="s">
        <v>40</v>
      </c>
      <c r="J12" s="485" t="s">
        <v>41</v>
      </c>
      <c r="K12" s="485" t="s">
        <v>42</v>
      </c>
      <c r="L12" s="486" t="s">
        <v>43</v>
      </c>
    </row>
    <row r="13" spans="1:13" ht="18" x14ac:dyDescent="0.2">
      <c r="A13" s="536">
        <v>32</v>
      </c>
      <c r="B13" s="538">
        <v>33</v>
      </c>
      <c r="C13" s="538">
        <v>81</v>
      </c>
      <c r="D13" s="539"/>
      <c r="E13" s="668"/>
      <c r="F13" s="536"/>
      <c r="G13" s="537"/>
      <c r="H13" s="667" t="s">
        <v>44</v>
      </c>
      <c r="I13" s="485" t="s">
        <v>45</v>
      </c>
      <c r="J13" s="485" t="s">
        <v>46</v>
      </c>
      <c r="K13" s="485" t="s">
        <v>47</v>
      </c>
      <c r="L13" s="486" t="s">
        <v>48</v>
      </c>
    </row>
    <row r="14" spans="1:13" ht="18" x14ac:dyDescent="0.2">
      <c r="A14" s="536">
        <v>34</v>
      </c>
      <c r="B14" s="538">
        <v>53</v>
      </c>
      <c r="C14" s="538"/>
      <c r="D14" s="539"/>
      <c r="E14" s="471"/>
      <c r="F14" s="536"/>
      <c r="G14" s="537"/>
      <c r="H14" s="667" t="s">
        <v>49</v>
      </c>
      <c r="I14" s="485" t="s">
        <v>50</v>
      </c>
      <c r="J14" s="485" t="s">
        <v>51</v>
      </c>
      <c r="K14" s="485" t="s">
        <v>52</v>
      </c>
      <c r="L14" s="486" t="s">
        <v>53</v>
      </c>
    </row>
    <row r="15" spans="1:13" ht="18" x14ac:dyDescent="0.2">
      <c r="A15" s="463">
        <v>45</v>
      </c>
      <c r="B15" s="538">
        <v>46</v>
      </c>
      <c r="C15" s="538"/>
      <c r="D15" s="538"/>
      <c r="E15" s="538"/>
      <c r="F15" s="536"/>
      <c r="G15" s="537"/>
      <c r="H15" s="667" t="s">
        <v>54</v>
      </c>
      <c r="I15" s="485" t="s">
        <v>55</v>
      </c>
      <c r="J15" s="485" t="s">
        <v>56</v>
      </c>
      <c r="K15" s="485" t="s">
        <v>42</v>
      </c>
      <c r="L15" s="486" t="s">
        <v>57</v>
      </c>
    </row>
    <row r="16" spans="1:13" ht="18" x14ac:dyDescent="0.2">
      <c r="A16" s="463">
        <v>48</v>
      </c>
      <c r="B16" s="538">
        <v>49</v>
      </c>
      <c r="C16" s="538">
        <v>83</v>
      </c>
      <c r="D16" s="538">
        <v>84</v>
      </c>
      <c r="E16" s="538">
        <v>85</v>
      </c>
      <c r="F16" s="536">
        <v>86</v>
      </c>
      <c r="G16" s="537"/>
      <c r="H16" s="667" t="s">
        <v>58</v>
      </c>
      <c r="I16" s="485" t="s">
        <v>59</v>
      </c>
      <c r="J16" s="485" t="s">
        <v>60</v>
      </c>
      <c r="K16" s="485" t="s">
        <v>61</v>
      </c>
      <c r="L16" s="486" t="s">
        <v>62</v>
      </c>
    </row>
    <row r="17" spans="1:13" ht="18" x14ac:dyDescent="0.2">
      <c r="A17" s="463">
        <v>51</v>
      </c>
      <c r="B17" s="538">
        <v>54</v>
      </c>
      <c r="C17" s="538"/>
      <c r="D17" s="538"/>
      <c r="E17" s="538"/>
      <c r="F17" s="536"/>
      <c r="G17" s="537"/>
      <c r="H17" s="667" t="s">
        <v>63</v>
      </c>
      <c r="I17" s="485" t="s">
        <v>64</v>
      </c>
      <c r="J17" s="485" t="s">
        <v>65</v>
      </c>
      <c r="K17" s="485" t="s">
        <v>61</v>
      </c>
      <c r="L17" s="486" t="s">
        <v>66</v>
      </c>
    </row>
    <row r="18" spans="1:13" ht="18" x14ac:dyDescent="0.2">
      <c r="A18" s="463">
        <v>59</v>
      </c>
      <c r="B18" s="538">
        <v>60</v>
      </c>
      <c r="C18" s="538"/>
      <c r="D18" s="538"/>
      <c r="E18" s="538"/>
      <c r="F18" s="536"/>
      <c r="G18" s="537"/>
      <c r="H18" s="667" t="s">
        <v>67</v>
      </c>
      <c r="I18" s="485" t="s">
        <v>68</v>
      </c>
      <c r="J18" s="485" t="s">
        <v>69</v>
      </c>
      <c r="K18" s="485" t="s">
        <v>70</v>
      </c>
      <c r="L18" s="486" t="s">
        <v>71</v>
      </c>
    </row>
    <row r="19" spans="1:13" ht="18" x14ac:dyDescent="0.2">
      <c r="A19" s="463">
        <v>65</v>
      </c>
      <c r="B19" s="538">
        <v>66</v>
      </c>
      <c r="C19" s="538">
        <v>80</v>
      </c>
      <c r="D19" s="538"/>
      <c r="E19" s="473"/>
      <c r="F19" s="536"/>
      <c r="G19" s="537"/>
      <c r="H19" s="667" t="s">
        <v>72</v>
      </c>
      <c r="I19" s="485"/>
      <c r="J19" s="485" t="s">
        <v>73</v>
      </c>
      <c r="K19" s="485" t="s">
        <v>74</v>
      </c>
      <c r="L19" s="486" t="s">
        <v>75</v>
      </c>
    </row>
    <row r="20" spans="1:13" ht="18" x14ac:dyDescent="0.2">
      <c r="A20" s="463">
        <v>67</v>
      </c>
      <c r="B20" s="538">
        <v>68</v>
      </c>
      <c r="C20" s="538">
        <v>69</v>
      </c>
      <c r="D20" s="539">
        <v>70</v>
      </c>
      <c r="E20" s="668"/>
      <c r="F20" s="536"/>
      <c r="G20" s="537"/>
      <c r="H20" s="667" t="s">
        <v>76</v>
      </c>
      <c r="I20" s="485" t="s">
        <v>77</v>
      </c>
      <c r="J20" s="485" t="s">
        <v>78</v>
      </c>
      <c r="K20" s="485" t="s">
        <v>79</v>
      </c>
      <c r="L20" s="486" t="s">
        <v>80</v>
      </c>
    </row>
    <row r="21" spans="1:13" ht="18" x14ac:dyDescent="0.2">
      <c r="A21" s="463">
        <v>71</v>
      </c>
      <c r="B21" s="538">
        <v>78</v>
      </c>
      <c r="C21" s="538">
        <v>79</v>
      </c>
      <c r="D21" s="538"/>
      <c r="E21" s="538"/>
      <c r="F21" s="536"/>
      <c r="G21" s="537"/>
      <c r="H21" s="667" t="s">
        <v>81</v>
      </c>
      <c r="I21" s="485" t="s">
        <v>82</v>
      </c>
      <c r="J21" s="485" t="s">
        <v>83</v>
      </c>
      <c r="K21" s="485" t="s">
        <v>84</v>
      </c>
      <c r="L21" s="486" t="s">
        <v>85</v>
      </c>
    </row>
    <row r="22" spans="1:13" ht="18" x14ac:dyDescent="0.2">
      <c r="A22" s="463">
        <v>73</v>
      </c>
      <c r="B22" s="538">
        <v>74</v>
      </c>
      <c r="C22" s="538">
        <v>77</v>
      </c>
      <c r="D22" s="538"/>
      <c r="E22" s="538"/>
      <c r="F22" s="536"/>
      <c r="G22" s="537"/>
      <c r="H22" s="667" t="s">
        <v>86</v>
      </c>
      <c r="I22" s="485" t="s">
        <v>87</v>
      </c>
      <c r="J22" s="485" t="s">
        <v>88</v>
      </c>
      <c r="K22" s="485" t="s">
        <v>52</v>
      </c>
      <c r="L22" s="486" t="s">
        <v>89</v>
      </c>
    </row>
    <row r="23" spans="1:13" ht="18" x14ac:dyDescent="0.2">
      <c r="A23" s="463"/>
      <c r="B23" s="538"/>
      <c r="C23" s="538"/>
      <c r="D23" s="538"/>
      <c r="E23" s="538"/>
      <c r="F23" s="536"/>
      <c r="G23" s="537"/>
      <c r="H23" s="669"/>
      <c r="I23" s="485"/>
      <c r="J23" s="485"/>
      <c r="K23" s="485"/>
      <c r="L23" s="485"/>
    </row>
    <row r="24" spans="1:13" ht="18" x14ac:dyDescent="0.2">
      <c r="A24" s="463"/>
      <c r="B24" s="538"/>
      <c r="C24" s="538"/>
      <c r="D24" s="538"/>
      <c r="E24" s="538"/>
      <c r="F24" s="536"/>
      <c r="G24" s="537"/>
      <c r="H24" s="669"/>
    </row>
    <row r="25" spans="1:13" ht="18" x14ac:dyDescent="0.2">
      <c r="A25" s="463"/>
      <c r="B25" s="538"/>
      <c r="C25" s="538"/>
      <c r="D25" s="538"/>
      <c r="E25" s="538"/>
      <c r="F25" s="536"/>
      <c r="G25" s="537"/>
      <c r="H25" s="669"/>
    </row>
    <row r="26" spans="1:13" ht="18" x14ac:dyDescent="0.2">
      <c r="A26" s="463"/>
      <c r="B26" s="538"/>
      <c r="C26" s="538"/>
      <c r="D26" s="538"/>
      <c r="E26" s="538"/>
      <c r="F26" s="536"/>
      <c r="G26" s="537"/>
      <c r="H26" s="669"/>
    </row>
    <row r="27" spans="1:13" ht="18" x14ac:dyDescent="0.2">
      <c r="A27" s="463"/>
      <c r="B27" s="536"/>
      <c r="C27" s="536"/>
      <c r="D27" s="536"/>
      <c r="E27" s="536"/>
      <c r="F27" s="536"/>
      <c r="G27" s="537"/>
      <c r="H27" s="669"/>
    </row>
    <row r="28" spans="1:13" ht="18" x14ac:dyDescent="0.2">
      <c r="A28" s="463"/>
      <c r="B28" s="536"/>
      <c r="C28" s="536"/>
      <c r="D28" s="536"/>
      <c r="E28" s="670"/>
      <c r="F28" s="536"/>
      <c r="G28" s="537"/>
      <c r="H28" s="669"/>
    </row>
    <row r="29" spans="1:13" ht="18" x14ac:dyDescent="0.2">
      <c r="A29" s="463"/>
      <c r="B29" s="536"/>
      <c r="C29" s="536"/>
      <c r="D29" s="536"/>
      <c r="E29" s="536"/>
      <c r="F29" s="536"/>
      <c r="G29" s="537"/>
      <c r="H29" s="669"/>
    </row>
    <row r="30" spans="1:13" ht="18" x14ac:dyDescent="0.25">
      <c r="A30" s="463"/>
      <c r="B30" s="536"/>
      <c r="C30" s="536"/>
      <c r="D30" s="536"/>
      <c r="E30" s="536"/>
      <c r="F30" s="536"/>
      <c r="G30" s="537"/>
      <c r="H30" s="540"/>
      <c r="I30" s="540"/>
      <c r="J30" s="540"/>
      <c r="K30" s="540"/>
      <c r="L30" s="541"/>
      <c r="M30" s="669"/>
    </row>
    <row r="31" spans="1:13" ht="18" x14ac:dyDescent="0.25">
      <c r="A31" s="463"/>
      <c r="B31" s="536"/>
      <c r="C31" s="536"/>
      <c r="D31" s="536"/>
      <c r="E31" s="536"/>
      <c r="F31" s="536"/>
      <c r="G31" s="537"/>
      <c r="H31" s="540"/>
      <c r="I31" s="540"/>
      <c r="J31" s="540"/>
      <c r="K31" s="540"/>
      <c r="L31" s="541"/>
      <c r="M31" s="669"/>
    </row>
    <row r="32" spans="1:13" ht="18" x14ac:dyDescent="0.25">
      <c r="A32" s="463"/>
      <c r="B32" s="536"/>
      <c r="C32" s="536"/>
      <c r="D32" s="536"/>
      <c r="E32" s="536"/>
      <c r="F32" s="536"/>
      <c r="G32" s="537"/>
      <c r="H32" s="540"/>
      <c r="I32" s="540"/>
      <c r="J32" s="540"/>
      <c r="K32" s="540"/>
      <c r="L32" s="541"/>
      <c r="M32" s="669"/>
    </row>
    <row r="33" spans="1:13" ht="18" x14ac:dyDescent="0.25">
      <c r="A33" s="463"/>
      <c r="B33" s="536"/>
      <c r="C33" s="536"/>
      <c r="D33" s="536"/>
      <c r="E33" s="536"/>
      <c r="F33" s="536"/>
      <c r="G33" s="537"/>
      <c r="H33" s="540"/>
      <c r="I33" s="540"/>
      <c r="J33" s="540"/>
      <c r="K33" s="540"/>
      <c r="L33" s="541"/>
      <c r="M33" s="669"/>
    </row>
    <row r="34" spans="1:13" ht="18" x14ac:dyDescent="0.25">
      <c r="A34" s="463"/>
      <c r="B34" s="536"/>
      <c r="C34" s="536"/>
      <c r="D34" s="536"/>
      <c r="E34" s="536"/>
      <c r="F34" s="536"/>
      <c r="G34" s="537"/>
      <c r="H34" s="540"/>
      <c r="I34" s="540"/>
      <c r="J34" s="540"/>
      <c r="K34" s="540"/>
      <c r="L34" s="541"/>
      <c r="M34" s="669"/>
    </row>
    <row r="35" spans="1:13" ht="18" x14ac:dyDescent="0.25">
      <c r="A35" s="463"/>
      <c r="B35" s="536"/>
      <c r="C35" s="536"/>
      <c r="D35" s="536"/>
      <c r="E35" s="536"/>
      <c r="F35" s="536"/>
      <c r="G35" s="537"/>
      <c r="H35" s="540"/>
      <c r="I35" s="540"/>
      <c r="J35" s="540"/>
      <c r="K35" s="540"/>
      <c r="L35" s="541"/>
      <c r="M35" s="669"/>
    </row>
    <row r="36" spans="1:13" ht="18" x14ac:dyDescent="0.25">
      <c r="A36" s="463"/>
      <c r="B36" s="536"/>
      <c r="C36" s="536"/>
      <c r="D36" s="536"/>
      <c r="E36" s="536"/>
      <c r="F36" s="536"/>
      <c r="G36" s="537"/>
      <c r="H36" s="540"/>
      <c r="I36" s="540"/>
      <c r="J36" s="540"/>
      <c r="K36" s="540"/>
      <c r="L36" s="541"/>
      <c r="M36" s="669"/>
    </row>
    <row r="37" spans="1:13" ht="18" x14ac:dyDescent="0.25">
      <c r="A37" s="463"/>
      <c r="B37" s="536"/>
      <c r="C37" s="536"/>
      <c r="D37" s="536"/>
      <c r="E37" s="536"/>
      <c r="F37" s="536"/>
      <c r="G37" s="537"/>
      <c r="H37" s="540"/>
      <c r="I37" s="540"/>
      <c r="J37" s="540"/>
      <c r="K37" s="540"/>
      <c r="L37" s="541"/>
      <c r="M37" s="669"/>
    </row>
    <row r="38" spans="1:13" ht="18" x14ac:dyDescent="0.25">
      <c r="A38" s="463"/>
      <c r="B38" s="536"/>
      <c r="C38" s="536"/>
      <c r="D38" s="536"/>
      <c r="E38" s="536"/>
      <c r="F38" s="536"/>
      <c r="G38" s="537"/>
      <c r="H38" s="540"/>
      <c r="I38" s="540"/>
      <c r="J38" s="540"/>
      <c r="K38" s="540"/>
      <c r="L38" s="541"/>
      <c r="M38" s="669"/>
    </row>
    <row r="39" spans="1:13" ht="18" x14ac:dyDescent="0.25">
      <c r="A39" s="153"/>
      <c r="B39" s="154"/>
      <c r="C39" s="154"/>
      <c r="D39" s="154"/>
      <c r="E39" s="154"/>
      <c r="F39" s="154"/>
      <c r="G39" s="154"/>
      <c r="H39" s="155"/>
      <c r="I39" s="155"/>
      <c r="J39" s="155"/>
      <c r="K39" s="155"/>
      <c r="L39" s="156"/>
      <c r="M39" s="157"/>
    </row>
    <row r="40" spans="1:13" ht="18" x14ac:dyDescent="0.25">
      <c r="A40" s="153"/>
      <c r="B40" s="154"/>
      <c r="C40" s="154"/>
      <c r="D40" s="154"/>
      <c r="E40" s="154"/>
      <c r="F40" s="154"/>
      <c r="G40" s="154"/>
      <c r="H40" s="155"/>
      <c r="I40" s="155"/>
      <c r="J40" s="155"/>
      <c r="K40" s="155"/>
      <c r="L40" s="156"/>
      <c r="M40" s="157"/>
    </row>
    <row r="41" spans="1:13" ht="18" x14ac:dyDescent="0.25">
      <c r="A41" s="153"/>
      <c r="B41" s="154"/>
      <c r="C41" s="154"/>
      <c r="D41" s="154"/>
      <c r="E41" s="154"/>
      <c r="F41" s="154"/>
      <c r="G41" s="154"/>
      <c r="H41" s="155"/>
      <c r="I41" s="155"/>
      <c r="J41" s="155"/>
      <c r="K41" s="155"/>
      <c r="L41" s="156"/>
      <c r="M41" s="157"/>
    </row>
    <row r="42" spans="1:13" ht="18" x14ac:dyDescent="0.25">
      <c r="A42" s="153"/>
      <c r="B42" s="154"/>
      <c r="C42" s="154"/>
      <c r="D42" s="154"/>
      <c r="E42" s="154"/>
      <c r="F42" s="154"/>
      <c r="G42" s="154"/>
      <c r="H42" s="155"/>
      <c r="I42" s="155"/>
      <c r="J42" s="155"/>
      <c r="K42" s="155"/>
      <c r="L42" s="156"/>
      <c r="M42" s="157"/>
    </row>
  </sheetData>
  <mergeCells count="6">
    <mergeCell ref="M1:M4"/>
    <mergeCell ref="A2:L2"/>
    <mergeCell ref="A3:L3"/>
    <mergeCell ref="A4:L4"/>
    <mergeCell ref="A5:G5"/>
    <mergeCell ref="A1:L1"/>
  </mergeCells>
  <phoneticPr fontId="0" type="noConversion"/>
  <printOptions horizontalCentered="1"/>
  <pageMargins left="0.25" right="0.25" top="0.5" bottom="0.5" header="0.5" footer="0.5"/>
  <pageSetup scale="68" orientation="landscape" r:id="rId1"/>
  <colBreaks count="1" manualBreakCount="1">
    <brk id="13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3"/>
  </sheetPr>
  <dimension ref="A1:Q23"/>
  <sheetViews>
    <sheetView workbookViewId="0">
      <selection sqref="A1:O1"/>
    </sheetView>
  </sheetViews>
  <sheetFormatPr defaultColWidth="12" defaultRowHeight="11.25" x14ac:dyDescent="0.2"/>
  <cols>
    <col min="1" max="2" width="6.83203125" style="58" customWidth="1"/>
    <col min="3" max="4" width="20.83203125" style="58" customWidth="1"/>
    <col min="5" max="5" width="7.83203125" style="58" customWidth="1"/>
    <col min="6" max="6" width="12.83203125" style="58" customWidth="1"/>
    <col min="7" max="7" width="8.83203125" style="58" customWidth="1"/>
    <col min="8" max="8" width="20.83203125" style="58" customWidth="1"/>
    <col min="9" max="14" width="9.83203125" style="58" customWidth="1"/>
    <col min="15" max="15" width="12.83203125" style="58" customWidth="1"/>
    <col min="16" max="16" width="9.83203125" style="58" customWidth="1"/>
    <col min="17" max="17" width="46.83203125" style="58" customWidth="1"/>
    <col min="18" max="16384" width="12" style="58"/>
  </cols>
  <sheetData>
    <row r="1" spans="1:17" ht="35.1" customHeight="1" thickBot="1" x14ac:dyDescent="0.25">
      <c r="A1" s="1579" t="s">
        <v>299</v>
      </c>
      <c r="B1" s="1580"/>
      <c r="C1" s="1580"/>
      <c r="D1" s="1580"/>
      <c r="E1" s="1580"/>
      <c r="F1" s="1580"/>
      <c r="G1" s="1580"/>
      <c r="H1" s="1580"/>
      <c r="I1" s="1580"/>
      <c r="J1" s="1580"/>
      <c r="K1" s="1580"/>
      <c r="L1" s="1580"/>
      <c r="M1" s="1580"/>
      <c r="N1" s="1580"/>
      <c r="O1" s="1581"/>
    </row>
    <row r="2" spans="1:17" ht="14.1" customHeight="1" x14ac:dyDescent="0.2">
      <c r="A2" s="84" t="s">
        <v>95</v>
      </c>
      <c r="B2" s="59" t="s">
        <v>223</v>
      </c>
      <c r="C2" s="75" t="s">
        <v>223</v>
      </c>
      <c r="D2" s="149"/>
      <c r="E2" s="59" t="s">
        <v>223</v>
      </c>
      <c r="F2" s="77" t="s">
        <v>223</v>
      </c>
      <c r="G2" s="59" t="s">
        <v>223</v>
      </c>
      <c r="H2" s="71" t="s">
        <v>223</v>
      </c>
      <c r="I2" s="60" t="s">
        <v>300</v>
      </c>
      <c r="J2" s="74" t="s">
        <v>101</v>
      </c>
      <c r="K2" s="79" t="s">
        <v>301</v>
      </c>
      <c r="L2" s="74" t="s">
        <v>300</v>
      </c>
      <c r="M2" s="61" t="s">
        <v>302</v>
      </c>
      <c r="N2" s="74" t="s">
        <v>302</v>
      </c>
      <c r="O2" s="80" t="s">
        <v>223</v>
      </c>
      <c r="Q2" s="106"/>
    </row>
    <row r="3" spans="1:17" ht="14.1" customHeight="1" thickBot="1" x14ac:dyDescent="0.25">
      <c r="A3" s="85" t="s">
        <v>113</v>
      </c>
      <c r="B3" s="62" t="s">
        <v>102</v>
      </c>
      <c r="C3" s="76" t="s">
        <v>4</v>
      </c>
      <c r="D3" s="150" t="s">
        <v>303</v>
      </c>
      <c r="E3" s="62" t="s">
        <v>304</v>
      </c>
      <c r="F3" s="78" t="s">
        <v>305</v>
      </c>
      <c r="G3" s="62" t="s">
        <v>117</v>
      </c>
      <c r="H3" s="73" t="s">
        <v>306</v>
      </c>
      <c r="I3" s="63" t="s">
        <v>307</v>
      </c>
      <c r="J3" s="72" t="s">
        <v>308</v>
      </c>
      <c r="K3" s="78" t="s">
        <v>309</v>
      </c>
      <c r="L3" s="72" t="s">
        <v>308</v>
      </c>
      <c r="M3" s="62" t="s">
        <v>310</v>
      </c>
      <c r="N3" s="72" t="s">
        <v>311</v>
      </c>
      <c r="O3" s="81" t="s">
        <v>312</v>
      </c>
      <c r="Q3" s="106" t="s">
        <v>298</v>
      </c>
    </row>
    <row r="4" spans="1:17" ht="20.100000000000001" customHeight="1" x14ac:dyDescent="0.25">
      <c r="A4" s="69"/>
      <c r="B4" s="66"/>
      <c r="C4" s="94"/>
      <c r="D4" s="151"/>
      <c r="E4" s="66"/>
      <c r="F4" s="68"/>
      <c r="G4" s="103"/>
      <c r="H4" s="104"/>
      <c r="I4" s="107"/>
      <c r="J4" s="108"/>
      <c r="K4" s="109"/>
      <c r="L4" s="614"/>
      <c r="M4" s="67"/>
      <c r="N4" s="96"/>
      <c r="O4" s="87"/>
      <c r="P4" s="95"/>
      <c r="Q4" s="105"/>
    </row>
    <row r="5" spans="1:17" ht="20.100000000000001" customHeight="1" x14ac:dyDescent="0.25">
      <c r="A5" s="69"/>
      <c r="B5" s="66"/>
      <c r="C5" s="94"/>
      <c r="D5" s="151"/>
      <c r="E5" s="66"/>
      <c r="F5" s="68"/>
      <c r="G5" s="103"/>
      <c r="H5" s="104"/>
      <c r="I5" s="107"/>
      <c r="J5" s="108"/>
      <c r="K5" s="109"/>
      <c r="L5" s="614"/>
      <c r="M5" s="67"/>
      <c r="N5" s="96"/>
      <c r="O5" s="87"/>
      <c r="P5" s="95"/>
      <c r="Q5" s="105"/>
    </row>
    <row r="6" spans="1:17" ht="20.100000000000001" customHeight="1" x14ac:dyDescent="0.25">
      <c r="A6" s="69"/>
      <c r="B6" s="66"/>
      <c r="C6" s="94"/>
      <c r="D6" s="151"/>
      <c r="E6" s="66"/>
      <c r="F6" s="68"/>
      <c r="G6" s="103"/>
      <c r="H6" s="104"/>
      <c r="I6" s="107"/>
      <c r="J6" s="108"/>
      <c r="K6" s="109"/>
      <c r="L6" s="614"/>
      <c r="M6" s="67"/>
      <c r="N6" s="96"/>
      <c r="O6" s="87"/>
      <c r="P6" s="95"/>
      <c r="Q6" s="105"/>
    </row>
    <row r="7" spans="1:17" ht="20.100000000000001" customHeight="1" x14ac:dyDescent="0.25">
      <c r="A7" s="69"/>
      <c r="B7" s="66"/>
      <c r="C7" s="94"/>
      <c r="D7" s="151"/>
      <c r="E7" s="66"/>
      <c r="F7" s="68"/>
      <c r="G7" s="103"/>
      <c r="H7" s="104"/>
      <c r="I7" s="107"/>
      <c r="J7" s="108"/>
      <c r="K7" s="109"/>
      <c r="L7" s="614"/>
      <c r="M7" s="67"/>
      <c r="N7" s="96"/>
      <c r="O7" s="87"/>
      <c r="P7" s="95"/>
      <c r="Q7" s="105"/>
    </row>
    <row r="8" spans="1:17" ht="20.100000000000001" customHeight="1" x14ac:dyDescent="0.25">
      <c r="A8" s="69"/>
      <c r="B8" s="66"/>
      <c r="C8" s="94"/>
      <c r="D8" s="151"/>
      <c r="E8" s="66"/>
      <c r="F8" s="68"/>
      <c r="G8" s="103"/>
      <c r="H8" s="104"/>
      <c r="I8" s="107"/>
      <c r="J8" s="108"/>
      <c r="K8" s="109"/>
      <c r="L8" s="614"/>
      <c r="M8" s="67"/>
      <c r="N8" s="96"/>
      <c r="O8" s="87"/>
      <c r="P8" s="95"/>
      <c r="Q8" s="105"/>
    </row>
    <row r="9" spans="1:17" ht="20.100000000000001" customHeight="1" x14ac:dyDescent="0.25">
      <c r="A9" s="69"/>
      <c r="B9" s="66"/>
      <c r="C9" s="94"/>
      <c r="D9" s="151"/>
      <c r="E9" s="66"/>
      <c r="F9" s="68"/>
      <c r="G9" s="103"/>
      <c r="H9" s="104"/>
      <c r="I9" s="107"/>
      <c r="J9" s="108"/>
      <c r="K9" s="109"/>
      <c r="L9" s="614"/>
      <c r="M9" s="67"/>
      <c r="N9" s="96"/>
      <c r="O9" s="87"/>
      <c r="P9" s="95"/>
      <c r="Q9" s="105"/>
    </row>
    <row r="10" spans="1:17" ht="20.100000000000001" customHeight="1" x14ac:dyDescent="0.25">
      <c r="A10" s="69"/>
      <c r="B10" s="66"/>
      <c r="C10" s="94"/>
      <c r="D10" s="151"/>
      <c r="E10" s="66"/>
      <c r="F10" s="68"/>
      <c r="G10" s="103"/>
      <c r="H10" s="104"/>
      <c r="I10" s="107"/>
      <c r="J10" s="108"/>
      <c r="K10" s="109"/>
      <c r="L10" s="614"/>
      <c r="M10" s="67"/>
      <c r="N10" s="96"/>
      <c r="O10" s="87"/>
      <c r="P10" s="95"/>
      <c r="Q10" s="105"/>
    </row>
    <row r="11" spans="1:17" ht="20.100000000000001" customHeight="1" x14ac:dyDescent="0.25">
      <c r="A11" s="69"/>
      <c r="B11" s="66"/>
      <c r="C11" s="94"/>
      <c r="D11" s="151"/>
      <c r="E11" s="66"/>
      <c r="F11" s="68"/>
      <c r="G11" s="103"/>
      <c r="H11" s="104"/>
      <c r="I11" s="107"/>
      <c r="J11" s="108"/>
      <c r="K11" s="109"/>
      <c r="L11" s="614"/>
      <c r="M11" s="67"/>
      <c r="N11" s="96"/>
      <c r="O11" s="87"/>
      <c r="P11" s="95"/>
      <c r="Q11" s="105"/>
    </row>
    <row r="12" spans="1:17" ht="20.100000000000001" customHeight="1" x14ac:dyDescent="0.25">
      <c r="A12" s="69"/>
      <c r="B12" s="66"/>
      <c r="C12" s="94"/>
      <c r="D12" s="151"/>
      <c r="E12" s="66"/>
      <c r="F12" s="68"/>
      <c r="G12" s="103"/>
      <c r="H12" s="104"/>
      <c r="I12" s="107"/>
      <c r="J12" s="108"/>
      <c r="K12" s="109"/>
      <c r="L12" s="614"/>
      <c r="M12" s="67"/>
      <c r="N12" s="96"/>
      <c r="O12" s="87"/>
      <c r="P12" s="95"/>
      <c r="Q12" s="105"/>
    </row>
    <row r="13" spans="1:17" ht="20.100000000000001" customHeight="1" x14ac:dyDescent="0.25">
      <c r="A13" s="69"/>
      <c r="B13" s="66"/>
      <c r="C13" s="94"/>
      <c r="D13" s="151"/>
      <c r="E13" s="66"/>
      <c r="F13" s="68"/>
      <c r="G13" s="103"/>
      <c r="H13" s="104"/>
      <c r="I13" s="107"/>
      <c r="J13" s="108"/>
      <c r="K13" s="109"/>
      <c r="L13" s="614"/>
      <c r="M13" s="67"/>
      <c r="N13" s="96"/>
      <c r="O13" s="87"/>
      <c r="P13" s="95"/>
      <c r="Q13" s="105"/>
    </row>
    <row r="14" spans="1:17" ht="20.100000000000001" customHeight="1" x14ac:dyDescent="0.25">
      <c r="A14" s="69"/>
      <c r="B14" s="66"/>
      <c r="C14" s="94"/>
      <c r="D14" s="151"/>
      <c r="E14" s="66"/>
      <c r="F14" s="68"/>
      <c r="G14" s="103"/>
      <c r="H14" s="104"/>
      <c r="I14" s="107"/>
      <c r="J14" s="108"/>
      <c r="K14" s="109"/>
      <c r="L14" s="614"/>
      <c r="M14" s="67"/>
      <c r="N14" s="96"/>
      <c r="O14" s="87"/>
      <c r="P14" s="95"/>
      <c r="Q14" s="105"/>
    </row>
    <row r="15" spans="1:17" ht="20.100000000000001" customHeight="1" x14ac:dyDescent="0.25">
      <c r="A15" s="69"/>
      <c r="B15" s="66"/>
      <c r="C15" s="94"/>
      <c r="D15" s="151"/>
      <c r="E15" s="66"/>
      <c r="F15" s="68"/>
      <c r="G15" s="103"/>
      <c r="H15" s="104"/>
      <c r="I15" s="107"/>
      <c r="J15" s="108"/>
      <c r="K15" s="109"/>
      <c r="L15" s="614"/>
      <c r="M15" s="67"/>
      <c r="N15" s="96"/>
      <c r="O15" s="87"/>
      <c r="P15" s="95"/>
      <c r="Q15" s="105"/>
    </row>
    <row r="16" spans="1:17" ht="20.100000000000001" customHeight="1" x14ac:dyDescent="0.25">
      <c r="A16" s="69"/>
      <c r="B16" s="66"/>
      <c r="C16" s="94"/>
      <c r="D16" s="151"/>
      <c r="E16" s="66"/>
      <c r="F16" s="68"/>
      <c r="G16" s="103"/>
      <c r="H16" s="104"/>
      <c r="I16" s="107"/>
      <c r="J16" s="108"/>
      <c r="K16" s="109"/>
      <c r="L16" s="614"/>
      <c r="M16" s="67"/>
      <c r="N16" s="96"/>
      <c r="O16" s="87"/>
      <c r="P16" s="95"/>
      <c r="Q16" s="105"/>
    </row>
    <row r="17" spans="1:17" ht="20.100000000000001" customHeight="1" x14ac:dyDescent="0.25">
      <c r="A17" s="69"/>
      <c r="B17" s="66"/>
      <c r="C17" s="94"/>
      <c r="D17" s="151"/>
      <c r="E17" s="66"/>
      <c r="F17" s="68"/>
      <c r="G17" s="103"/>
      <c r="H17" s="104"/>
      <c r="I17" s="107"/>
      <c r="J17" s="108"/>
      <c r="K17" s="109"/>
      <c r="L17" s="614"/>
      <c r="M17" s="67"/>
      <c r="N17" s="96"/>
      <c r="O17" s="87"/>
      <c r="P17" s="95"/>
      <c r="Q17" s="105"/>
    </row>
    <row r="18" spans="1:17" ht="20.100000000000001" customHeight="1" x14ac:dyDescent="0.25">
      <c r="A18" s="69"/>
      <c r="B18" s="66"/>
      <c r="C18" s="94"/>
      <c r="D18" s="151"/>
      <c r="E18" s="66"/>
      <c r="F18" s="68"/>
      <c r="G18" s="103"/>
      <c r="H18" s="104"/>
      <c r="I18" s="107"/>
      <c r="J18" s="108"/>
      <c r="K18" s="109"/>
      <c r="L18" s="614"/>
      <c r="M18" s="67"/>
      <c r="N18" s="96"/>
      <c r="O18" s="87"/>
      <c r="P18" s="95"/>
      <c r="Q18" s="105"/>
    </row>
    <row r="19" spans="1:17" ht="20.100000000000001" customHeight="1" x14ac:dyDescent="0.25">
      <c r="A19" s="69"/>
      <c r="B19" s="66"/>
      <c r="C19" s="94"/>
      <c r="D19" s="151"/>
      <c r="E19" s="66"/>
      <c r="F19" s="68"/>
      <c r="G19" s="103"/>
      <c r="H19" s="104"/>
      <c r="I19" s="107"/>
      <c r="J19" s="108"/>
      <c r="K19" s="109"/>
      <c r="L19" s="614"/>
      <c r="M19" s="67"/>
      <c r="N19" s="96"/>
      <c r="O19" s="87"/>
      <c r="P19" s="95"/>
      <c r="Q19" s="105"/>
    </row>
    <row r="20" spans="1:17" ht="20.100000000000001" customHeight="1" x14ac:dyDescent="0.25">
      <c r="A20" s="69"/>
      <c r="B20" s="66"/>
      <c r="C20" s="94"/>
      <c r="D20" s="151"/>
      <c r="E20" s="66"/>
      <c r="F20" s="68"/>
      <c r="G20" s="103"/>
      <c r="H20" s="104"/>
      <c r="I20" s="107"/>
      <c r="J20" s="108"/>
      <c r="K20" s="109"/>
      <c r="L20" s="614"/>
      <c r="M20" s="67"/>
      <c r="N20" s="96"/>
      <c r="O20" s="87"/>
      <c r="P20" s="95"/>
      <c r="Q20" s="105"/>
    </row>
    <row r="21" spans="1:17" ht="20.100000000000001" customHeight="1" x14ac:dyDescent="0.25">
      <c r="A21" s="69"/>
      <c r="B21" s="66"/>
      <c r="C21" s="94"/>
      <c r="D21" s="151"/>
      <c r="E21" s="66"/>
      <c r="F21" s="68"/>
      <c r="G21" s="103"/>
      <c r="H21" s="104"/>
      <c r="I21" s="107"/>
      <c r="J21" s="108"/>
      <c r="K21" s="109"/>
      <c r="L21" s="614"/>
      <c r="M21" s="67"/>
      <c r="N21" s="96"/>
      <c r="O21" s="87"/>
      <c r="P21" s="95"/>
      <c r="Q21" s="105"/>
    </row>
    <row r="22" spans="1:17" ht="20.100000000000001" customHeight="1" x14ac:dyDescent="0.25">
      <c r="A22" s="69"/>
      <c r="B22" s="66"/>
      <c r="C22" s="94"/>
      <c r="D22" s="151"/>
      <c r="E22" s="66"/>
      <c r="F22" s="68"/>
      <c r="G22" s="103"/>
      <c r="H22" s="104"/>
      <c r="I22" s="107"/>
      <c r="J22" s="108"/>
      <c r="K22" s="109"/>
      <c r="L22" s="614"/>
      <c r="M22" s="67"/>
      <c r="N22" s="96"/>
      <c r="O22" s="87"/>
      <c r="P22" s="95"/>
      <c r="Q22" s="105"/>
    </row>
    <row r="23" spans="1:17" x14ac:dyDescent="0.2">
      <c r="D23" s="152"/>
    </row>
  </sheetData>
  <mergeCells count="1">
    <mergeCell ref="A1:O1"/>
  </mergeCells>
  <phoneticPr fontId="37" type="noConversion"/>
  <printOptions horizontalCentered="1"/>
  <pageMargins left="0.25" right="0.25" top="0.5" bottom="0.5" header="0.5" footer="0.25"/>
  <pageSetup orientation="landscape" r:id="rId1"/>
  <headerFooter>
    <oddFooter>&amp;L&amp;F&amp;C&amp;P&amp;R&amp;D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4"/>
    <pageSetUpPr fitToPage="1"/>
  </sheetPr>
  <dimension ref="A1:L70"/>
  <sheetViews>
    <sheetView workbookViewId="0">
      <selection activeCell="A2" sqref="A2:L2"/>
    </sheetView>
  </sheetViews>
  <sheetFormatPr defaultColWidth="9" defaultRowHeight="11.25" x14ac:dyDescent="0.2"/>
  <cols>
    <col min="1" max="1" width="7.83203125" customWidth="1"/>
    <col min="2" max="2" width="9.1640625" customWidth="1"/>
    <col min="3" max="3" width="6.83203125" customWidth="1"/>
    <col min="4" max="5" width="9.83203125" customWidth="1"/>
    <col min="6" max="6" width="7.83203125" customWidth="1"/>
    <col min="7" max="12" width="13.83203125" customWidth="1"/>
  </cols>
  <sheetData>
    <row r="1" spans="1:12" ht="19.5" x14ac:dyDescent="0.35">
      <c r="A1" s="1582" t="s">
        <v>293</v>
      </c>
      <c r="B1" s="1583"/>
      <c r="C1" s="1583"/>
      <c r="D1" s="1583"/>
      <c r="E1" s="1583"/>
      <c r="F1" s="1583"/>
      <c r="G1" s="1583"/>
      <c r="H1" s="1583"/>
      <c r="I1" s="1583"/>
      <c r="J1" s="1583"/>
      <c r="K1" s="1583"/>
      <c r="L1" s="1584"/>
    </row>
    <row r="2" spans="1:12" ht="24.75" customHeight="1" x14ac:dyDescent="0.2">
      <c r="A2" s="1585" t="s">
        <v>294</v>
      </c>
      <c r="B2" s="1586"/>
      <c r="C2" s="1586"/>
      <c r="D2" s="1586"/>
      <c r="E2" s="1586"/>
      <c r="F2" s="1586"/>
      <c r="G2" s="1586"/>
      <c r="H2" s="1586"/>
      <c r="I2" s="1586"/>
      <c r="J2" s="1586"/>
      <c r="K2" s="1586"/>
      <c r="L2" s="1587"/>
    </row>
    <row r="3" spans="1:12" ht="30" customHeight="1" thickBot="1" x14ac:dyDescent="0.25">
      <c r="A3" s="1588" t="s">
        <v>313</v>
      </c>
      <c r="B3" s="1589"/>
      <c r="C3" s="1589"/>
      <c r="D3" s="1589"/>
      <c r="E3" s="1589"/>
      <c r="F3" s="1589"/>
      <c r="G3" s="1589"/>
      <c r="H3" s="1589"/>
      <c r="I3" s="1589"/>
      <c r="J3" s="1589"/>
      <c r="K3" s="1589"/>
      <c r="L3" s="1590"/>
    </row>
    <row r="4" spans="1:12" ht="14.1" customHeight="1" x14ac:dyDescent="0.2">
      <c r="A4" s="120" t="s">
        <v>95</v>
      </c>
      <c r="B4" s="122" t="s">
        <v>223</v>
      </c>
      <c r="C4" s="124"/>
      <c r="D4" s="124" t="s">
        <v>223</v>
      </c>
      <c r="E4" s="124" t="s">
        <v>91</v>
      </c>
      <c r="F4" s="124" t="s">
        <v>91</v>
      </c>
      <c r="G4" s="1591"/>
      <c r="H4" s="1592"/>
      <c r="I4" s="1592"/>
      <c r="J4" s="1592"/>
      <c r="K4" s="1592"/>
      <c r="L4" s="1593"/>
    </row>
    <row r="5" spans="1:12" ht="14.1" customHeight="1" thickBot="1" x14ac:dyDescent="0.25">
      <c r="A5" s="121" t="s">
        <v>113</v>
      </c>
      <c r="B5" s="123" t="s">
        <v>96</v>
      </c>
      <c r="C5" s="121" t="s">
        <v>102</v>
      </c>
      <c r="D5" s="121" t="s">
        <v>314</v>
      </c>
      <c r="E5" s="121" t="s">
        <v>115</v>
      </c>
      <c r="F5" s="121" t="s">
        <v>116</v>
      </c>
      <c r="G5" s="1594"/>
      <c r="H5" s="1595"/>
      <c r="I5" s="1595"/>
      <c r="J5" s="1595"/>
      <c r="K5" s="1595"/>
      <c r="L5" s="1596"/>
    </row>
    <row r="6" spans="1:12" ht="21.75" customHeight="1" x14ac:dyDescent="0.3">
      <c r="A6" s="119">
        <v>1</v>
      </c>
      <c r="B6" s="125"/>
      <c r="C6" s="125"/>
      <c r="D6" s="125"/>
      <c r="E6" s="125"/>
      <c r="F6" s="125"/>
      <c r="G6" s="126" t="s">
        <v>91</v>
      </c>
      <c r="H6" s="126"/>
      <c r="I6" s="126" t="s">
        <v>91</v>
      </c>
      <c r="J6" s="126"/>
      <c r="K6" s="125"/>
      <c r="L6" s="125"/>
    </row>
    <row r="7" spans="1:12" ht="21.75" customHeight="1" x14ac:dyDescent="0.3">
      <c r="A7" s="856">
        <v>2</v>
      </c>
      <c r="B7" s="857"/>
      <c r="C7" s="857"/>
      <c r="D7" s="857"/>
      <c r="E7" s="857"/>
      <c r="F7" s="857"/>
      <c r="G7" s="858" t="s">
        <v>91</v>
      </c>
      <c r="H7" s="858"/>
      <c r="I7" s="858" t="s">
        <v>91</v>
      </c>
      <c r="J7" s="858"/>
      <c r="K7" s="857"/>
      <c r="L7" s="857"/>
    </row>
    <row r="8" spans="1:12" ht="21.75" customHeight="1" x14ac:dyDescent="0.3">
      <c r="A8" s="856">
        <v>3</v>
      </c>
      <c r="B8" s="857"/>
      <c r="C8" s="857"/>
      <c r="D8" s="857"/>
      <c r="E8" s="857"/>
      <c r="F8" s="857"/>
      <c r="G8" s="858" t="s">
        <v>91</v>
      </c>
      <c r="H8" s="858"/>
      <c r="I8" s="858" t="s">
        <v>91</v>
      </c>
      <c r="J8" s="858"/>
      <c r="K8" s="857"/>
      <c r="L8" s="857"/>
    </row>
    <row r="9" spans="1:12" ht="21.75" customHeight="1" x14ac:dyDescent="0.3">
      <c r="A9" s="856">
        <v>4</v>
      </c>
      <c r="B9" s="857"/>
      <c r="C9" s="857"/>
      <c r="D9" s="857"/>
      <c r="E9" s="857"/>
      <c r="F9" s="857"/>
      <c r="G9" s="858" t="s">
        <v>91</v>
      </c>
      <c r="H9" s="858"/>
      <c r="I9" s="858" t="s">
        <v>91</v>
      </c>
      <c r="J9" s="858"/>
      <c r="K9" s="857"/>
      <c r="L9" s="857"/>
    </row>
    <row r="10" spans="1:12" ht="21.75" customHeight="1" x14ac:dyDescent="0.3">
      <c r="A10" s="856">
        <v>5</v>
      </c>
      <c r="B10" s="857"/>
      <c r="C10" s="857"/>
      <c r="D10" s="857"/>
      <c r="E10" s="857"/>
      <c r="F10" s="857"/>
      <c r="G10" s="858" t="s">
        <v>91</v>
      </c>
      <c r="H10" s="858"/>
      <c r="I10" s="858" t="s">
        <v>91</v>
      </c>
      <c r="J10" s="858"/>
      <c r="K10" s="857"/>
      <c r="L10" s="857"/>
    </row>
    <row r="11" spans="1:12" ht="21.75" customHeight="1" x14ac:dyDescent="0.3">
      <c r="A11" s="856">
        <v>6</v>
      </c>
      <c r="B11" s="857"/>
      <c r="C11" s="857"/>
      <c r="D11" s="857"/>
      <c r="E11" s="857"/>
      <c r="F11" s="857"/>
      <c r="G11" s="858" t="s">
        <v>91</v>
      </c>
      <c r="H11" s="858"/>
      <c r="I11" s="858" t="s">
        <v>91</v>
      </c>
      <c r="J11" s="858"/>
      <c r="K11" s="857"/>
      <c r="L11" s="857"/>
    </row>
    <row r="12" spans="1:12" ht="21.75" customHeight="1" x14ac:dyDescent="0.3">
      <c r="A12" s="856">
        <v>7</v>
      </c>
      <c r="B12" s="857"/>
      <c r="C12" s="857"/>
      <c r="D12" s="857"/>
      <c r="E12" s="857"/>
      <c r="F12" s="857"/>
      <c r="G12" s="858" t="s">
        <v>91</v>
      </c>
      <c r="H12" s="858"/>
      <c r="I12" s="858" t="s">
        <v>91</v>
      </c>
      <c r="J12" s="858"/>
      <c r="K12" s="857"/>
      <c r="L12" s="857"/>
    </row>
    <row r="13" spans="1:12" ht="21.75" customHeight="1" x14ac:dyDescent="0.3">
      <c r="A13" s="856">
        <v>8</v>
      </c>
      <c r="B13" s="857"/>
      <c r="C13" s="857"/>
      <c r="D13" s="857"/>
      <c r="E13" s="857"/>
      <c r="F13" s="857"/>
      <c r="G13" s="858" t="s">
        <v>91</v>
      </c>
      <c r="H13" s="858"/>
      <c r="I13" s="858" t="s">
        <v>91</v>
      </c>
      <c r="J13" s="858"/>
      <c r="K13" s="857"/>
      <c r="L13" s="857"/>
    </row>
    <row r="14" spans="1:12" ht="21.75" customHeight="1" x14ac:dyDescent="0.3">
      <c r="A14" s="856">
        <v>9</v>
      </c>
      <c r="B14" s="859"/>
      <c r="C14" s="857"/>
      <c r="D14" s="857"/>
      <c r="E14" s="857"/>
      <c r="F14" s="857"/>
      <c r="G14" s="858" t="s">
        <v>91</v>
      </c>
      <c r="H14" s="858"/>
      <c r="I14" s="858" t="s">
        <v>91</v>
      </c>
      <c r="J14" s="858"/>
      <c r="K14" s="857"/>
      <c r="L14" s="857"/>
    </row>
    <row r="15" spans="1:12" ht="21.75" customHeight="1" x14ac:dyDescent="0.3">
      <c r="A15" s="856">
        <v>10</v>
      </c>
      <c r="B15" s="859"/>
      <c r="C15" s="857"/>
      <c r="D15" s="857"/>
      <c r="E15" s="857"/>
      <c r="F15" s="857"/>
      <c r="G15" s="858"/>
      <c r="H15" s="858"/>
      <c r="I15" s="858" t="s">
        <v>91</v>
      </c>
      <c r="J15" s="858"/>
      <c r="K15" s="857"/>
      <c r="L15" s="857"/>
    </row>
    <row r="16" spans="1:12" ht="21.75" customHeight="1" x14ac:dyDescent="0.3">
      <c r="A16" s="856">
        <v>11</v>
      </c>
      <c r="B16" s="859"/>
      <c r="C16" s="857"/>
      <c r="D16" s="857"/>
      <c r="E16" s="857"/>
      <c r="F16" s="857"/>
      <c r="G16" s="858" t="s">
        <v>91</v>
      </c>
      <c r="H16" s="858"/>
      <c r="I16" s="858" t="s">
        <v>91</v>
      </c>
      <c r="J16" s="858"/>
      <c r="K16" s="857"/>
      <c r="L16" s="857"/>
    </row>
    <row r="17" spans="1:12" ht="21.75" customHeight="1" x14ac:dyDescent="0.3">
      <c r="A17" s="856">
        <v>12</v>
      </c>
      <c r="B17" s="859"/>
      <c r="C17" s="857"/>
      <c r="D17" s="857"/>
      <c r="E17" s="857"/>
      <c r="F17" s="857"/>
      <c r="G17" s="858" t="s">
        <v>91</v>
      </c>
      <c r="H17" s="858"/>
      <c r="I17" s="858" t="s">
        <v>91</v>
      </c>
      <c r="J17" s="858"/>
      <c r="K17" s="857"/>
      <c r="L17" s="857"/>
    </row>
    <row r="18" spans="1:12" ht="21.75" customHeight="1" x14ac:dyDescent="0.3">
      <c r="A18" s="856">
        <v>13</v>
      </c>
      <c r="B18" s="859"/>
      <c r="C18" s="857"/>
      <c r="D18" s="857"/>
      <c r="E18" s="857"/>
      <c r="F18" s="857"/>
      <c r="G18" s="858" t="s">
        <v>91</v>
      </c>
      <c r="H18" s="858"/>
      <c r="I18" s="858" t="s">
        <v>91</v>
      </c>
      <c r="J18" s="858"/>
      <c r="K18" s="857"/>
      <c r="L18" s="857"/>
    </row>
    <row r="19" spans="1:12" ht="21.75" customHeight="1" x14ac:dyDescent="0.3">
      <c r="A19" s="856">
        <v>14</v>
      </c>
      <c r="B19" s="859"/>
      <c r="C19" s="857"/>
      <c r="D19" s="857"/>
      <c r="E19" s="857"/>
      <c r="F19" s="857"/>
      <c r="G19" s="858" t="s">
        <v>91</v>
      </c>
      <c r="H19" s="858"/>
      <c r="I19" s="858" t="s">
        <v>91</v>
      </c>
      <c r="J19" s="858"/>
      <c r="K19" s="857"/>
      <c r="L19" s="857"/>
    </row>
    <row r="20" spans="1:12" ht="21.75" customHeight="1" x14ac:dyDescent="0.3">
      <c r="A20" s="856">
        <v>18</v>
      </c>
      <c r="B20" s="859"/>
      <c r="C20" s="857"/>
      <c r="D20" s="857"/>
      <c r="E20" s="857"/>
      <c r="F20" s="857"/>
      <c r="G20" s="858" t="s">
        <v>91</v>
      </c>
      <c r="H20" s="858"/>
      <c r="I20" s="858" t="s">
        <v>91</v>
      </c>
      <c r="J20" s="858"/>
      <c r="K20" s="857"/>
      <c r="L20" s="857"/>
    </row>
    <row r="21" spans="1:12" ht="21.75" customHeight="1" x14ac:dyDescent="0.3">
      <c r="A21" s="856">
        <v>19</v>
      </c>
      <c r="B21" s="859"/>
      <c r="C21" s="857"/>
      <c r="D21" s="857"/>
      <c r="E21" s="857"/>
      <c r="F21" s="857"/>
      <c r="G21" s="858" t="s">
        <v>91</v>
      </c>
      <c r="H21" s="858"/>
      <c r="I21" s="858" t="s">
        <v>91</v>
      </c>
      <c r="J21" s="858"/>
      <c r="K21" s="857"/>
      <c r="L21" s="857"/>
    </row>
    <row r="22" spans="1:12" ht="21.75" customHeight="1" x14ac:dyDescent="0.3">
      <c r="A22" s="856">
        <v>20</v>
      </c>
      <c r="B22" s="859"/>
      <c r="C22" s="857"/>
      <c r="D22" s="857"/>
      <c r="E22" s="857"/>
      <c r="F22" s="857"/>
      <c r="G22" s="858" t="s">
        <v>91</v>
      </c>
      <c r="H22" s="858"/>
      <c r="I22" s="858" t="s">
        <v>91</v>
      </c>
      <c r="J22" s="858"/>
      <c r="K22" s="857"/>
      <c r="L22" s="857"/>
    </row>
    <row r="23" spans="1:12" ht="21.75" customHeight="1" x14ac:dyDescent="0.3">
      <c r="A23" s="856">
        <v>21</v>
      </c>
      <c r="B23" s="859"/>
      <c r="C23" s="857"/>
      <c r="D23" s="857"/>
      <c r="E23" s="857"/>
      <c r="F23" s="857"/>
      <c r="G23" s="858" t="s">
        <v>91</v>
      </c>
      <c r="H23" s="858"/>
      <c r="I23" s="858" t="s">
        <v>91</v>
      </c>
      <c r="J23" s="858"/>
      <c r="K23" s="857"/>
      <c r="L23" s="857"/>
    </row>
    <row r="24" spans="1:12" ht="21.75" customHeight="1" x14ac:dyDescent="0.3">
      <c r="A24" s="856">
        <v>22</v>
      </c>
      <c r="B24" s="859"/>
      <c r="C24" s="857"/>
      <c r="D24" s="857"/>
      <c r="E24" s="857"/>
      <c r="F24" s="857"/>
      <c r="G24" s="858" t="s">
        <v>91</v>
      </c>
      <c r="H24" s="858"/>
      <c r="I24" s="858" t="s">
        <v>91</v>
      </c>
      <c r="J24" s="858"/>
      <c r="K24" s="857"/>
      <c r="L24" s="857"/>
    </row>
    <row r="25" spans="1:12" ht="21.75" customHeight="1" x14ac:dyDescent="0.3">
      <c r="A25" s="856">
        <v>23</v>
      </c>
      <c r="B25" s="859"/>
      <c r="C25" s="857"/>
      <c r="D25" s="857"/>
      <c r="E25" s="857"/>
      <c r="F25" s="857"/>
      <c r="G25" s="858" t="s">
        <v>91</v>
      </c>
      <c r="H25" s="858"/>
      <c r="I25" s="858" t="s">
        <v>91</v>
      </c>
      <c r="J25" s="858"/>
      <c r="K25" s="857"/>
      <c r="L25" s="857"/>
    </row>
    <row r="26" spans="1:12" ht="21.75" customHeight="1" x14ac:dyDescent="0.3">
      <c r="A26" s="856">
        <v>24</v>
      </c>
      <c r="B26" s="859"/>
      <c r="C26" s="857"/>
      <c r="D26" s="857"/>
      <c r="E26" s="857"/>
      <c r="F26" s="857"/>
      <c r="G26" s="858" t="s">
        <v>91</v>
      </c>
      <c r="H26" s="858"/>
      <c r="I26" s="858" t="s">
        <v>91</v>
      </c>
      <c r="J26" s="858"/>
      <c r="K26" s="857"/>
      <c r="L26" s="857"/>
    </row>
    <row r="27" spans="1:12" ht="21.75" customHeight="1" x14ac:dyDescent="0.3">
      <c r="A27" s="856">
        <v>25</v>
      </c>
      <c r="B27" s="859"/>
      <c r="C27" s="857"/>
      <c r="D27" s="857"/>
      <c r="E27" s="857"/>
      <c r="F27" s="857"/>
      <c r="G27" s="858" t="s">
        <v>91</v>
      </c>
      <c r="H27" s="858"/>
      <c r="I27" s="858" t="s">
        <v>91</v>
      </c>
      <c r="J27" s="858"/>
      <c r="K27" s="857"/>
      <c r="L27" s="857"/>
    </row>
    <row r="28" spans="1:12" ht="21.75" customHeight="1" x14ac:dyDescent="0.3">
      <c r="A28" s="856">
        <v>26</v>
      </c>
      <c r="B28" s="859"/>
      <c r="C28" s="857"/>
      <c r="D28" s="857"/>
      <c r="E28" s="857"/>
      <c r="F28" s="857"/>
      <c r="G28" s="858" t="s">
        <v>91</v>
      </c>
      <c r="H28" s="858"/>
      <c r="I28" s="858" t="s">
        <v>91</v>
      </c>
      <c r="J28" s="858"/>
      <c r="K28" s="857"/>
      <c r="L28" s="857"/>
    </row>
    <row r="29" spans="1:12" ht="21.75" customHeight="1" x14ac:dyDescent="0.3">
      <c r="A29" s="856">
        <v>27</v>
      </c>
      <c r="B29" s="859"/>
      <c r="C29" s="857"/>
      <c r="D29" s="857"/>
      <c r="E29" s="857"/>
      <c r="F29" s="857"/>
      <c r="G29" s="858"/>
      <c r="H29" s="858"/>
      <c r="I29" s="858" t="s">
        <v>91</v>
      </c>
      <c r="J29" s="858"/>
      <c r="K29" s="857"/>
      <c r="L29" s="857"/>
    </row>
    <row r="30" spans="1:12" ht="21.75" customHeight="1" x14ac:dyDescent="0.3">
      <c r="A30" s="856">
        <v>28</v>
      </c>
      <c r="B30" s="859"/>
      <c r="C30" s="857"/>
      <c r="D30" s="857"/>
      <c r="E30" s="857"/>
      <c r="F30" s="857"/>
      <c r="G30" s="858"/>
      <c r="H30" s="858"/>
      <c r="I30" s="858" t="s">
        <v>91</v>
      </c>
      <c r="J30" s="858"/>
      <c r="K30" s="857"/>
      <c r="L30" s="857"/>
    </row>
    <row r="31" spans="1:12" ht="21.75" customHeight="1" x14ac:dyDescent="0.3">
      <c r="A31" s="856">
        <v>29</v>
      </c>
      <c r="B31" s="859"/>
      <c r="C31" s="860"/>
      <c r="D31" s="861"/>
      <c r="E31" s="861"/>
      <c r="F31" s="860"/>
      <c r="G31" s="858"/>
      <c r="H31" s="858"/>
      <c r="I31" s="858" t="s">
        <v>91</v>
      </c>
      <c r="J31" s="858"/>
      <c r="K31" s="857"/>
      <c r="L31" s="857"/>
    </row>
    <row r="32" spans="1:12" ht="21.75" customHeight="1" x14ac:dyDescent="0.3">
      <c r="A32" s="856">
        <v>30</v>
      </c>
      <c r="B32" s="859"/>
      <c r="C32" s="860"/>
      <c r="D32" s="861"/>
      <c r="E32" s="861"/>
      <c r="F32" s="860"/>
      <c r="G32" s="858"/>
      <c r="H32" s="858"/>
      <c r="I32" s="858" t="s">
        <v>91</v>
      </c>
      <c r="J32" s="858"/>
      <c r="K32" s="857"/>
      <c r="L32" s="857"/>
    </row>
    <row r="33" spans="1:12" ht="21.75" customHeight="1" x14ac:dyDescent="0.3">
      <c r="A33" s="856">
        <v>32</v>
      </c>
      <c r="B33" s="859"/>
      <c r="C33" s="860"/>
      <c r="D33" s="861"/>
      <c r="E33" s="861"/>
      <c r="F33" s="860"/>
      <c r="G33" s="858"/>
      <c r="H33" s="858"/>
      <c r="I33" s="858" t="s">
        <v>91</v>
      </c>
      <c r="J33" s="858"/>
      <c r="K33" s="857"/>
      <c r="L33" s="862"/>
    </row>
    <row r="34" spans="1:12" ht="21.75" customHeight="1" x14ac:dyDescent="0.3">
      <c r="A34" s="856">
        <v>34</v>
      </c>
      <c r="B34" s="859"/>
      <c r="C34" s="857"/>
      <c r="D34" s="857"/>
      <c r="E34" s="857"/>
      <c r="F34" s="857"/>
      <c r="G34" s="858"/>
      <c r="H34" s="858"/>
      <c r="I34" s="858" t="s">
        <v>91</v>
      </c>
      <c r="J34" s="858"/>
      <c r="K34" s="857"/>
      <c r="L34" s="862"/>
    </row>
    <row r="35" spans="1:12" ht="21.75" customHeight="1" x14ac:dyDescent="0.3">
      <c r="A35" s="856">
        <v>35</v>
      </c>
      <c r="B35" s="859"/>
      <c r="C35" s="857"/>
      <c r="D35" s="857"/>
      <c r="E35" s="857"/>
      <c r="F35" s="857"/>
      <c r="G35" s="858"/>
      <c r="H35" s="858"/>
      <c r="I35" s="858" t="s">
        <v>91</v>
      </c>
      <c r="J35" s="858"/>
      <c r="K35" s="857"/>
      <c r="L35" s="862"/>
    </row>
    <row r="36" spans="1:12" ht="21.75" customHeight="1" x14ac:dyDescent="0.3">
      <c r="A36" s="856">
        <v>36</v>
      </c>
      <c r="B36" s="859"/>
      <c r="C36" s="857"/>
      <c r="D36" s="857"/>
      <c r="E36" s="857"/>
      <c r="F36" s="857"/>
      <c r="G36" s="858"/>
      <c r="H36" s="858"/>
      <c r="I36" s="858" t="s">
        <v>91</v>
      </c>
      <c r="J36" s="858"/>
      <c r="K36" s="857"/>
      <c r="L36" s="862"/>
    </row>
    <row r="37" spans="1:12" ht="21.75" customHeight="1" x14ac:dyDescent="0.3">
      <c r="A37" s="856">
        <v>37</v>
      </c>
      <c r="B37" s="859"/>
      <c r="C37" s="857"/>
      <c r="D37" s="857"/>
      <c r="E37" s="857"/>
      <c r="F37" s="857"/>
      <c r="G37" s="858" t="s">
        <v>91</v>
      </c>
      <c r="H37" s="858"/>
      <c r="I37" s="858" t="s">
        <v>91</v>
      </c>
      <c r="J37" s="858"/>
      <c r="K37" s="857"/>
      <c r="L37" s="862"/>
    </row>
    <row r="38" spans="1:12" ht="21.75" customHeight="1" x14ac:dyDescent="0.3">
      <c r="A38" s="856">
        <v>38</v>
      </c>
      <c r="B38" s="859"/>
      <c r="C38" s="857"/>
      <c r="D38" s="857"/>
      <c r="E38" s="857"/>
      <c r="F38" s="857"/>
      <c r="G38" s="858" t="s">
        <v>91</v>
      </c>
      <c r="H38" s="858"/>
      <c r="I38" s="858" t="s">
        <v>91</v>
      </c>
      <c r="J38" s="858"/>
      <c r="K38" s="857"/>
      <c r="L38" s="862"/>
    </row>
    <row r="39" spans="1:12" ht="21.75" customHeight="1" x14ac:dyDescent="0.3">
      <c r="A39" s="856">
        <v>39</v>
      </c>
      <c r="B39" s="859"/>
      <c r="C39" s="857"/>
      <c r="D39" s="857"/>
      <c r="E39" s="857"/>
      <c r="F39" s="857"/>
      <c r="G39" s="858" t="s">
        <v>91</v>
      </c>
      <c r="H39" s="858"/>
      <c r="I39" s="858" t="s">
        <v>91</v>
      </c>
      <c r="J39" s="858"/>
      <c r="K39" s="857"/>
      <c r="L39" s="862"/>
    </row>
    <row r="40" spans="1:12" ht="21.75" customHeight="1" x14ac:dyDescent="0.3">
      <c r="A40" s="856">
        <v>40</v>
      </c>
      <c r="B40" s="859"/>
      <c r="C40" s="857"/>
      <c r="D40" s="857"/>
      <c r="E40" s="857"/>
      <c r="F40" s="857"/>
      <c r="G40" s="858" t="s">
        <v>91</v>
      </c>
      <c r="H40" s="858"/>
      <c r="I40" s="858" t="s">
        <v>91</v>
      </c>
      <c r="J40" s="858"/>
      <c r="K40" s="857"/>
      <c r="L40" s="862"/>
    </row>
    <row r="41" spans="1:12" ht="21.75" customHeight="1" x14ac:dyDescent="0.3">
      <c r="A41" s="856">
        <v>41</v>
      </c>
      <c r="B41" s="859"/>
      <c r="C41" s="857"/>
      <c r="D41" s="857"/>
      <c r="E41" s="857"/>
      <c r="F41" s="857"/>
      <c r="G41" s="858" t="s">
        <v>91</v>
      </c>
      <c r="H41" s="858"/>
      <c r="I41" s="858" t="s">
        <v>91</v>
      </c>
      <c r="J41" s="858"/>
      <c r="K41" s="857"/>
      <c r="L41" s="862"/>
    </row>
    <row r="42" spans="1:12" ht="21.75" customHeight="1" x14ac:dyDescent="0.3">
      <c r="A42" s="856">
        <v>42</v>
      </c>
      <c r="B42" s="859"/>
      <c r="C42" s="857"/>
      <c r="D42" s="857"/>
      <c r="E42" s="857"/>
      <c r="F42" s="857"/>
      <c r="G42" s="858" t="s">
        <v>91</v>
      </c>
      <c r="H42" s="858"/>
      <c r="I42" s="858" t="s">
        <v>91</v>
      </c>
      <c r="J42" s="858"/>
      <c r="K42" s="857"/>
      <c r="L42" s="862"/>
    </row>
    <row r="43" spans="1:12" ht="21.75" customHeight="1" x14ac:dyDescent="0.3">
      <c r="A43" s="856">
        <v>43</v>
      </c>
      <c r="B43" s="859"/>
      <c r="C43" s="857"/>
      <c r="D43" s="857"/>
      <c r="E43" s="857"/>
      <c r="F43" s="857"/>
      <c r="G43" s="858" t="s">
        <v>91</v>
      </c>
      <c r="H43" s="858"/>
      <c r="I43" s="858" t="s">
        <v>91</v>
      </c>
      <c r="J43" s="858"/>
      <c r="K43" s="857"/>
      <c r="L43" s="862"/>
    </row>
    <row r="44" spans="1:12" ht="21.75" customHeight="1" x14ac:dyDescent="0.3">
      <c r="A44" s="856">
        <v>44</v>
      </c>
      <c r="B44" s="859"/>
      <c r="C44" s="857"/>
      <c r="D44" s="857"/>
      <c r="E44" s="857"/>
      <c r="F44" s="857"/>
      <c r="G44" s="858" t="s">
        <v>91</v>
      </c>
      <c r="H44" s="858"/>
      <c r="I44" s="858" t="s">
        <v>91</v>
      </c>
      <c r="J44" s="858"/>
      <c r="K44" s="857"/>
      <c r="L44" s="862"/>
    </row>
    <row r="45" spans="1:12" ht="21.75" customHeight="1" x14ac:dyDescent="0.3">
      <c r="A45" s="856">
        <v>45</v>
      </c>
      <c r="B45" s="859"/>
      <c r="C45" s="857"/>
      <c r="D45" s="857"/>
      <c r="E45" s="857"/>
      <c r="F45" s="857"/>
      <c r="G45" s="858" t="s">
        <v>91</v>
      </c>
      <c r="H45" s="858"/>
      <c r="I45" s="858" t="s">
        <v>91</v>
      </c>
      <c r="J45" s="858"/>
      <c r="K45" s="857"/>
      <c r="L45" s="862"/>
    </row>
    <row r="46" spans="1:12" ht="21.75" customHeight="1" x14ac:dyDescent="0.3">
      <c r="A46" s="856">
        <v>46</v>
      </c>
      <c r="B46" s="859"/>
      <c r="C46" s="857"/>
      <c r="D46" s="857"/>
      <c r="E46" s="857"/>
      <c r="F46" s="857"/>
      <c r="G46" s="858" t="s">
        <v>91</v>
      </c>
      <c r="H46" s="858"/>
      <c r="I46" s="858" t="s">
        <v>91</v>
      </c>
      <c r="J46" s="858"/>
      <c r="K46" s="857"/>
      <c r="L46" s="862"/>
    </row>
    <row r="47" spans="1:12" ht="21.75" customHeight="1" x14ac:dyDescent="0.3">
      <c r="A47" s="863">
        <v>47</v>
      </c>
      <c r="B47" s="859"/>
      <c r="C47" s="857"/>
      <c r="D47" s="857"/>
      <c r="E47" s="857"/>
      <c r="F47" s="857"/>
      <c r="G47" s="864"/>
      <c r="H47" s="864"/>
      <c r="I47" s="864"/>
      <c r="J47" s="864"/>
      <c r="K47" s="857"/>
      <c r="L47" s="862"/>
    </row>
    <row r="48" spans="1:12" ht="21.75" customHeight="1" x14ac:dyDescent="0.3">
      <c r="A48" s="863">
        <v>48</v>
      </c>
      <c r="B48" s="859"/>
      <c r="C48" s="857"/>
      <c r="D48" s="857"/>
      <c r="E48" s="857"/>
      <c r="F48" s="857"/>
      <c r="G48" s="864"/>
      <c r="H48" s="864"/>
      <c r="I48" s="864"/>
      <c r="J48" s="864"/>
      <c r="K48" s="857"/>
      <c r="L48" s="862"/>
    </row>
    <row r="49" spans="1:12" ht="21.75" customHeight="1" x14ac:dyDescent="0.3">
      <c r="A49" s="863">
        <v>50</v>
      </c>
      <c r="B49" s="859"/>
      <c r="C49" s="857"/>
      <c r="D49" s="857"/>
      <c r="E49" s="857"/>
      <c r="F49" s="857"/>
      <c r="G49" s="864"/>
      <c r="H49" s="864"/>
      <c r="I49" s="864"/>
      <c r="J49" s="864"/>
      <c r="K49" s="857"/>
      <c r="L49" s="862"/>
    </row>
    <row r="50" spans="1:12" ht="21.75" customHeight="1" x14ac:dyDescent="0.3">
      <c r="A50" s="863">
        <v>51</v>
      </c>
      <c r="B50" s="859"/>
      <c r="C50" s="857"/>
      <c r="D50" s="857"/>
      <c r="E50" s="857"/>
      <c r="F50" s="857"/>
      <c r="G50" s="864"/>
      <c r="H50" s="864"/>
      <c r="I50" s="864"/>
      <c r="J50" s="864"/>
      <c r="K50" s="857"/>
      <c r="L50" s="862"/>
    </row>
    <row r="51" spans="1:12" ht="21.75" customHeight="1" x14ac:dyDescent="0.3">
      <c r="A51" s="863">
        <v>52</v>
      </c>
      <c r="B51" s="859"/>
      <c r="C51" s="857"/>
      <c r="D51" s="857"/>
      <c r="E51" s="857"/>
      <c r="F51" s="857"/>
      <c r="G51" s="864"/>
      <c r="H51" s="864"/>
      <c r="I51" s="864"/>
      <c r="J51" s="864"/>
      <c r="K51" s="857"/>
      <c r="L51" s="862"/>
    </row>
    <row r="52" spans="1:12" ht="21.75" customHeight="1" x14ac:dyDescent="0.3">
      <c r="A52" s="863">
        <v>53</v>
      </c>
      <c r="B52" s="859"/>
      <c r="C52" s="857"/>
      <c r="D52" s="857"/>
      <c r="E52" s="857"/>
      <c r="F52" s="857"/>
      <c r="G52" s="864"/>
      <c r="H52" s="864"/>
      <c r="I52" s="864"/>
      <c r="J52" s="864"/>
      <c r="K52" s="857"/>
      <c r="L52" s="862"/>
    </row>
    <row r="53" spans="1:12" ht="21.75" customHeight="1" x14ac:dyDescent="0.3">
      <c r="A53" s="863">
        <v>54</v>
      </c>
      <c r="B53" s="859"/>
      <c r="C53" s="857"/>
      <c r="D53" s="857"/>
      <c r="E53" s="857"/>
      <c r="F53" s="857"/>
      <c r="G53" s="864"/>
      <c r="H53" s="864"/>
      <c r="I53" s="864"/>
      <c r="J53" s="864"/>
      <c r="K53" s="857"/>
      <c r="L53" s="862"/>
    </row>
    <row r="54" spans="1:12" ht="21.75" customHeight="1" x14ac:dyDescent="0.3">
      <c r="A54" s="863">
        <v>55</v>
      </c>
      <c r="B54" s="859"/>
      <c r="C54" s="857"/>
      <c r="D54" s="857"/>
      <c r="E54" s="857"/>
      <c r="F54" s="857"/>
      <c r="G54" s="864"/>
      <c r="H54" s="864"/>
      <c r="I54" s="864"/>
      <c r="J54" s="864"/>
      <c r="K54" s="857"/>
      <c r="L54" s="862"/>
    </row>
    <row r="55" spans="1:12" ht="21.75" customHeight="1" x14ac:dyDescent="0.3">
      <c r="A55" s="863">
        <v>56</v>
      </c>
      <c r="B55" s="859"/>
      <c r="C55" s="857"/>
      <c r="D55" s="857"/>
      <c r="E55" s="857"/>
      <c r="F55" s="857"/>
      <c r="G55" s="864"/>
      <c r="H55" s="864"/>
      <c r="I55" s="864"/>
      <c r="J55" s="864"/>
      <c r="K55" s="857"/>
      <c r="L55" s="862"/>
    </row>
    <row r="56" spans="1:12" ht="21.75" customHeight="1" x14ac:dyDescent="0.3">
      <c r="A56" s="863">
        <v>57</v>
      </c>
      <c r="B56" s="859"/>
      <c r="C56" s="857"/>
      <c r="D56" s="857"/>
      <c r="E56" s="857"/>
      <c r="F56" s="857"/>
      <c r="G56" s="864"/>
      <c r="H56" s="864"/>
      <c r="I56" s="864"/>
      <c r="J56" s="864"/>
      <c r="K56" s="857"/>
      <c r="L56" s="862"/>
    </row>
    <row r="57" spans="1:12" ht="21.75" customHeight="1" x14ac:dyDescent="0.3">
      <c r="A57" s="863">
        <v>58</v>
      </c>
      <c r="B57" s="859"/>
      <c r="C57" s="857"/>
      <c r="D57" s="857"/>
      <c r="E57" s="857"/>
      <c r="F57" s="857"/>
      <c r="G57" s="864"/>
      <c r="H57" s="864"/>
      <c r="I57" s="864"/>
      <c r="J57" s="864"/>
      <c r="K57" s="857"/>
      <c r="L57" s="862"/>
    </row>
    <row r="58" spans="1:12" ht="21.75" customHeight="1" x14ac:dyDescent="0.3">
      <c r="A58" s="863">
        <v>59</v>
      </c>
      <c r="B58" s="859"/>
      <c r="C58" s="857"/>
      <c r="D58" s="857"/>
      <c r="E58" s="857"/>
      <c r="F58" s="857"/>
      <c r="G58" s="864"/>
      <c r="H58" s="864"/>
      <c r="I58" s="864"/>
      <c r="J58" s="864"/>
      <c r="K58" s="857"/>
      <c r="L58" s="862"/>
    </row>
    <row r="59" spans="1:12" ht="21.75" customHeight="1" x14ac:dyDescent="0.3">
      <c r="A59" s="863">
        <v>60</v>
      </c>
      <c r="B59" s="859"/>
      <c r="C59" s="857"/>
      <c r="D59" s="857"/>
      <c r="E59" s="857"/>
      <c r="F59" s="857"/>
      <c r="G59" s="864"/>
      <c r="H59" s="864"/>
      <c r="I59" s="864"/>
      <c r="J59" s="864"/>
      <c r="K59" s="857"/>
      <c r="L59" s="862"/>
    </row>
    <row r="60" spans="1:12" ht="21.75" customHeight="1" x14ac:dyDescent="0.3">
      <c r="A60" s="863">
        <v>61</v>
      </c>
      <c r="B60" s="859"/>
      <c r="C60" s="857"/>
      <c r="D60" s="857"/>
      <c r="E60" s="857"/>
      <c r="F60" s="857"/>
      <c r="G60" s="864"/>
      <c r="H60" s="864"/>
      <c r="I60" s="864"/>
      <c r="J60" s="864"/>
      <c r="K60" s="857"/>
      <c r="L60" s="862"/>
    </row>
    <row r="61" spans="1:12" ht="21.75" customHeight="1" x14ac:dyDescent="0.3">
      <c r="A61" s="863">
        <v>62</v>
      </c>
      <c r="B61" s="859"/>
      <c r="C61" s="857"/>
      <c r="D61" s="857"/>
      <c r="E61" s="857"/>
      <c r="F61" s="857"/>
      <c r="G61" s="864"/>
      <c r="H61" s="864"/>
      <c r="I61" s="864"/>
      <c r="J61" s="864"/>
      <c r="K61" s="857"/>
      <c r="L61" s="862"/>
    </row>
    <row r="62" spans="1:12" ht="21.75" customHeight="1" x14ac:dyDescent="0.3">
      <c r="A62" s="863">
        <v>63</v>
      </c>
      <c r="B62" s="859"/>
      <c r="C62" s="857"/>
      <c r="D62" s="857"/>
      <c r="E62" s="857"/>
      <c r="F62" s="857"/>
      <c r="G62" s="864"/>
      <c r="H62" s="864"/>
      <c r="I62" s="864"/>
      <c r="J62" s="864"/>
      <c r="K62" s="857"/>
      <c r="L62" s="862"/>
    </row>
    <row r="63" spans="1:12" ht="21.75" customHeight="1" x14ac:dyDescent="0.3">
      <c r="A63" s="863">
        <v>64</v>
      </c>
      <c r="B63" s="859"/>
      <c r="C63" s="857"/>
      <c r="D63" s="857"/>
      <c r="E63" s="857"/>
      <c r="F63" s="857"/>
      <c r="G63" s="864"/>
      <c r="H63" s="864"/>
      <c r="I63" s="864"/>
      <c r="J63" s="864"/>
      <c r="K63" s="857"/>
      <c r="L63" s="862"/>
    </row>
    <row r="64" spans="1:12" ht="21.75" customHeight="1" x14ac:dyDescent="0.3">
      <c r="A64" s="863">
        <v>65</v>
      </c>
      <c r="B64" s="859"/>
      <c r="C64" s="857"/>
      <c r="D64" s="857"/>
      <c r="E64" s="857"/>
      <c r="F64" s="857"/>
      <c r="G64" s="864"/>
      <c r="H64" s="864"/>
      <c r="I64" s="864"/>
      <c r="J64" s="864"/>
      <c r="K64" s="857"/>
      <c r="L64" s="862"/>
    </row>
    <row r="65" spans="1:12" ht="21.75" customHeight="1" x14ac:dyDescent="0.3">
      <c r="A65" s="863">
        <v>67</v>
      </c>
      <c r="B65" s="859"/>
      <c r="C65" s="857"/>
      <c r="D65" s="857"/>
      <c r="E65" s="857"/>
      <c r="F65" s="857"/>
      <c r="G65" s="864"/>
      <c r="H65" s="864"/>
      <c r="I65" s="864"/>
      <c r="J65" s="864"/>
      <c r="K65" s="857"/>
      <c r="L65" s="862"/>
    </row>
    <row r="66" spans="1:12" ht="21.75" customHeight="1" x14ac:dyDescent="0.3">
      <c r="A66" s="863">
        <v>68</v>
      </c>
      <c r="B66" s="859"/>
      <c r="C66" s="857"/>
      <c r="D66" s="857"/>
      <c r="E66" s="857"/>
      <c r="F66" s="857"/>
      <c r="G66" s="864"/>
      <c r="H66" s="864"/>
      <c r="I66" s="864"/>
      <c r="J66" s="864"/>
      <c r="K66" s="857"/>
      <c r="L66" s="862"/>
    </row>
    <row r="67" spans="1:12" ht="21.75" customHeight="1" x14ac:dyDescent="0.3">
      <c r="A67" s="863">
        <v>70</v>
      </c>
      <c r="B67" s="859"/>
      <c r="C67" s="857"/>
      <c r="D67" s="857"/>
      <c r="E67" s="857"/>
      <c r="F67" s="857"/>
      <c r="G67" s="864"/>
      <c r="H67" s="864"/>
      <c r="I67" s="864"/>
      <c r="J67" s="864"/>
      <c r="K67" s="857"/>
      <c r="L67" s="862"/>
    </row>
    <row r="68" spans="1:12" ht="21.75" customHeight="1" x14ac:dyDescent="0.3">
      <c r="A68" s="863">
        <v>71</v>
      </c>
      <c r="B68" s="859"/>
      <c r="C68" s="857"/>
      <c r="D68" s="857"/>
      <c r="E68" s="857"/>
      <c r="F68" s="857"/>
      <c r="G68" s="864"/>
      <c r="H68" s="864"/>
      <c r="I68" s="864"/>
      <c r="J68" s="864"/>
      <c r="K68" s="857"/>
      <c r="L68" s="862"/>
    </row>
    <row r="69" spans="1:12" ht="21.75" customHeight="1" x14ac:dyDescent="0.3">
      <c r="A69" s="863">
        <v>72</v>
      </c>
      <c r="B69" s="859"/>
      <c r="C69" s="857"/>
      <c r="D69" s="857"/>
      <c r="E69" s="857"/>
      <c r="F69" s="857"/>
      <c r="G69" s="864"/>
      <c r="H69" s="864"/>
      <c r="I69" s="864"/>
      <c r="J69" s="864"/>
      <c r="K69" s="857"/>
      <c r="L69" s="862"/>
    </row>
    <row r="70" spans="1:12" ht="21.75" customHeight="1" x14ac:dyDescent="0.3">
      <c r="A70" s="863">
        <v>73</v>
      </c>
      <c r="B70" s="859"/>
      <c r="C70" s="857"/>
      <c r="D70" s="857"/>
      <c r="E70" s="857"/>
      <c r="F70" s="857"/>
      <c r="G70" s="864"/>
      <c r="H70" s="864"/>
      <c r="I70" s="864"/>
      <c r="J70" s="864"/>
      <c r="K70" s="857"/>
      <c r="L70" s="862"/>
    </row>
  </sheetData>
  <mergeCells count="5">
    <mergeCell ref="A1:L1"/>
    <mergeCell ref="A2:L2"/>
    <mergeCell ref="A3:L3"/>
    <mergeCell ref="G4:L4"/>
    <mergeCell ref="G5:L5"/>
  </mergeCells>
  <phoneticPr fontId="0" type="noConversion"/>
  <printOptions horizontalCentered="1"/>
  <pageMargins left="0.5" right="0.5" top="0.5" bottom="0.5" header="0.5" footer="0.25"/>
  <pageSetup scale="90" fitToHeight="2" orientation="portrait" r:id="rId1"/>
  <headerFooter>
    <oddFooter>&amp;L&amp;F&amp;C&amp;P&amp;R&amp;D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2"/>
  </sheetPr>
  <dimension ref="A1:E82"/>
  <sheetViews>
    <sheetView workbookViewId="0">
      <selection sqref="A1:E1"/>
    </sheetView>
  </sheetViews>
  <sheetFormatPr defaultColWidth="9" defaultRowHeight="11.25" x14ac:dyDescent="0.2"/>
  <cols>
    <col min="1" max="5" width="9.83203125" customWidth="1"/>
  </cols>
  <sheetData>
    <row r="1" spans="1:5" ht="30" customHeight="1" x14ac:dyDescent="0.2">
      <c r="A1" s="1490" t="s">
        <v>315</v>
      </c>
      <c r="B1" s="1491"/>
      <c r="C1" s="1491"/>
      <c r="D1" s="1491"/>
      <c r="E1" s="1566"/>
    </row>
    <row r="2" spans="1:5" ht="18.75" thickBot="1" x14ac:dyDescent="0.25">
      <c r="A2" s="1442" t="s">
        <v>316</v>
      </c>
      <c r="B2" s="1443"/>
      <c r="C2" s="1443"/>
      <c r="D2" s="1443"/>
      <c r="E2" s="1567"/>
    </row>
    <row r="3" spans="1:5" ht="12" customHeight="1" x14ac:dyDescent="0.2">
      <c r="A3" s="4" t="s">
        <v>95</v>
      </c>
      <c r="B3" s="101" t="s">
        <v>102</v>
      </c>
      <c r="C3" s="33" t="s">
        <v>278</v>
      </c>
      <c r="D3" s="32"/>
      <c r="E3" s="102" t="s">
        <v>101</v>
      </c>
    </row>
    <row r="4" spans="1:5" ht="12" customHeight="1" thickBot="1" x14ac:dyDescent="0.25">
      <c r="A4" s="8" t="s">
        <v>113</v>
      </c>
      <c r="B4" s="93" t="s">
        <v>128</v>
      </c>
      <c r="C4" s="12" t="s">
        <v>123</v>
      </c>
      <c r="D4" s="12" t="s">
        <v>124</v>
      </c>
      <c r="E4" s="91" t="s">
        <v>127</v>
      </c>
    </row>
    <row r="5" spans="1:5" ht="17.100000000000001" customHeight="1" x14ac:dyDescent="0.2">
      <c r="A5" s="70"/>
      <c r="B5" s="865"/>
      <c r="C5" s="615"/>
      <c r="D5" s="615"/>
      <c r="E5" s="866"/>
    </row>
    <row r="6" spans="1:5" ht="17.100000000000001" customHeight="1" x14ac:dyDescent="0.2">
      <c r="A6" s="70"/>
      <c r="B6" s="865"/>
      <c r="C6" s="615"/>
      <c r="D6" s="615"/>
      <c r="E6" s="866"/>
    </row>
    <row r="7" spans="1:5" ht="17.100000000000001" customHeight="1" x14ac:dyDescent="0.2">
      <c r="A7" s="70"/>
      <c r="B7" s="865"/>
      <c r="C7" s="615"/>
      <c r="D7" s="615"/>
      <c r="E7" s="866"/>
    </row>
    <row r="8" spans="1:5" ht="17.100000000000001" customHeight="1" x14ac:dyDescent="0.2">
      <c r="A8" s="70"/>
      <c r="B8" s="865"/>
      <c r="C8" s="615"/>
      <c r="D8" s="615"/>
      <c r="E8" s="866"/>
    </row>
    <row r="9" spans="1:5" ht="17.100000000000001" customHeight="1" x14ac:dyDescent="0.2">
      <c r="A9" s="70"/>
      <c r="B9" s="865"/>
      <c r="C9" s="615"/>
      <c r="D9" s="615"/>
      <c r="E9" s="866"/>
    </row>
    <row r="10" spans="1:5" ht="17.100000000000001" customHeight="1" x14ac:dyDescent="0.2">
      <c r="A10" s="70"/>
      <c r="B10" s="865"/>
      <c r="C10" s="615"/>
      <c r="D10" s="615"/>
      <c r="E10" s="866"/>
    </row>
    <row r="11" spans="1:5" ht="17.100000000000001" customHeight="1" x14ac:dyDescent="0.2">
      <c r="A11" s="70"/>
      <c r="B11" s="865"/>
      <c r="C11" s="615"/>
      <c r="D11" s="615"/>
      <c r="E11" s="866"/>
    </row>
    <row r="12" spans="1:5" ht="17.100000000000001" customHeight="1" x14ac:dyDescent="0.2">
      <c r="A12" s="70"/>
      <c r="B12" s="865"/>
      <c r="C12" s="615"/>
      <c r="D12" s="615"/>
      <c r="E12" s="866"/>
    </row>
    <row r="13" spans="1:5" ht="17.100000000000001" customHeight="1" x14ac:dyDescent="0.2">
      <c r="A13" s="70"/>
      <c r="B13" s="865"/>
      <c r="C13" s="615"/>
      <c r="D13" s="615"/>
      <c r="E13" s="866"/>
    </row>
    <row r="14" spans="1:5" ht="17.100000000000001" customHeight="1" x14ac:dyDescent="0.2">
      <c r="A14" s="70"/>
      <c r="B14" s="865"/>
      <c r="C14" s="615"/>
      <c r="D14" s="615"/>
      <c r="E14" s="866"/>
    </row>
    <row r="15" spans="1:5" ht="17.100000000000001" customHeight="1" x14ac:dyDescent="0.2">
      <c r="A15" s="70"/>
      <c r="B15" s="865"/>
      <c r="C15" s="615"/>
      <c r="D15" s="615"/>
      <c r="E15" s="866"/>
    </row>
    <row r="16" spans="1:5" ht="17.100000000000001" customHeight="1" x14ac:dyDescent="0.2">
      <c r="A16" s="70"/>
      <c r="B16" s="865"/>
      <c r="C16" s="615"/>
      <c r="D16" s="615"/>
      <c r="E16" s="866"/>
    </row>
    <row r="17" spans="1:5" ht="17.100000000000001" customHeight="1" x14ac:dyDescent="0.2">
      <c r="A17" s="70"/>
      <c r="B17" s="865"/>
      <c r="C17" s="615"/>
      <c r="D17" s="615"/>
      <c r="E17" s="866"/>
    </row>
    <row r="18" spans="1:5" ht="17.100000000000001" customHeight="1" x14ac:dyDescent="0.2">
      <c r="A18" s="70"/>
      <c r="B18" s="865"/>
      <c r="C18" s="615"/>
      <c r="D18" s="615"/>
      <c r="E18" s="866"/>
    </row>
    <row r="19" spans="1:5" ht="17.100000000000001" customHeight="1" x14ac:dyDescent="0.2">
      <c r="A19" s="70"/>
      <c r="B19" s="865"/>
      <c r="C19" s="615"/>
      <c r="D19" s="615"/>
      <c r="E19" s="866"/>
    </row>
    <row r="20" spans="1:5" ht="17.100000000000001" customHeight="1" x14ac:dyDescent="0.2">
      <c r="A20" s="70"/>
      <c r="B20" s="865"/>
      <c r="C20" s="615"/>
      <c r="D20" s="615"/>
      <c r="E20" s="866"/>
    </row>
    <row r="21" spans="1:5" ht="17.100000000000001" customHeight="1" x14ac:dyDescent="0.2">
      <c r="A21" s="70"/>
      <c r="B21" s="865"/>
      <c r="C21" s="615"/>
      <c r="D21" s="615"/>
      <c r="E21" s="866"/>
    </row>
    <row r="22" spans="1:5" ht="17.100000000000001" customHeight="1" x14ac:dyDescent="0.2">
      <c r="A22" s="70"/>
      <c r="B22" s="865"/>
      <c r="C22" s="615"/>
      <c r="D22" s="615"/>
      <c r="E22" s="866"/>
    </row>
    <row r="23" spans="1:5" ht="17.100000000000001" customHeight="1" x14ac:dyDescent="0.2">
      <c r="A23" s="70"/>
      <c r="B23" s="865"/>
      <c r="C23" s="615"/>
      <c r="D23" s="615"/>
      <c r="E23" s="866"/>
    </row>
    <row r="24" spans="1:5" ht="17.100000000000001" customHeight="1" x14ac:dyDescent="0.2">
      <c r="A24" s="70"/>
      <c r="B24" s="865"/>
      <c r="C24" s="615"/>
      <c r="D24" s="615"/>
      <c r="E24" s="866"/>
    </row>
    <row r="25" spans="1:5" ht="17.100000000000001" customHeight="1" x14ac:dyDescent="0.2">
      <c r="A25" s="70"/>
      <c r="B25" s="865"/>
      <c r="C25" s="615"/>
      <c r="D25" s="615"/>
      <c r="E25" s="866"/>
    </row>
    <row r="26" spans="1:5" ht="17.100000000000001" customHeight="1" x14ac:dyDescent="0.2">
      <c r="A26" s="70"/>
      <c r="B26" s="865"/>
      <c r="C26" s="615"/>
      <c r="D26" s="615"/>
      <c r="E26" s="866"/>
    </row>
    <row r="27" spans="1:5" ht="17.100000000000001" customHeight="1" x14ac:dyDescent="0.2">
      <c r="A27" s="70"/>
      <c r="B27" s="865"/>
      <c r="C27" s="615"/>
      <c r="D27" s="615"/>
      <c r="E27" s="866"/>
    </row>
    <row r="28" spans="1:5" ht="17.100000000000001" customHeight="1" x14ac:dyDescent="0.2">
      <c r="A28" s="70"/>
      <c r="B28" s="865"/>
      <c r="C28" s="615"/>
      <c r="D28" s="615"/>
      <c r="E28" s="866"/>
    </row>
    <row r="29" spans="1:5" ht="17.100000000000001" customHeight="1" x14ac:dyDescent="0.2">
      <c r="A29" s="70"/>
      <c r="B29" s="865"/>
      <c r="C29" s="615"/>
      <c r="D29" s="615"/>
      <c r="E29" s="866"/>
    </row>
    <row r="30" spans="1:5" ht="17.100000000000001" customHeight="1" x14ac:dyDescent="0.2">
      <c r="A30" s="70"/>
      <c r="B30" s="865"/>
      <c r="C30" s="615"/>
      <c r="D30" s="615"/>
      <c r="E30" s="866"/>
    </row>
    <row r="31" spans="1:5" ht="17.100000000000001" customHeight="1" x14ac:dyDescent="0.2">
      <c r="A31" s="70"/>
      <c r="B31" s="865"/>
      <c r="C31" s="615"/>
      <c r="D31" s="615"/>
      <c r="E31" s="866"/>
    </row>
    <row r="32" spans="1:5" ht="17.100000000000001" customHeight="1" x14ac:dyDescent="0.2">
      <c r="A32" s="70"/>
      <c r="B32" s="865"/>
      <c r="C32" s="615"/>
      <c r="D32" s="615"/>
      <c r="E32" s="866"/>
    </row>
    <row r="33" spans="1:5" ht="17.100000000000001" customHeight="1" x14ac:dyDescent="0.2">
      <c r="A33" s="70"/>
      <c r="B33" s="865"/>
      <c r="C33" s="615"/>
      <c r="D33" s="615"/>
      <c r="E33" s="866"/>
    </row>
    <row r="34" spans="1:5" ht="17.100000000000001" customHeight="1" x14ac:dyDescent="0.2">
      <c r="A34" s="70"/>
      <c r="B34" s="865"/>
      <c r="C34" s="615"/>
      <c r="D34" s="615"/>
      <c r="E34" s="866"/>
    </row>
    <row r="35" spans="1:5" ht="17.100000000000001" customHeight="1" x14ac:dyDescent="0.2">
      <c r="A35" s="70"/>
      <c r="B35" s="865"/>
      <c r="C35" s="615"/>
      <c r="D35" s="615"/>
      <c r="E35" s="866"/>
    </row>
    <row r="36" spans="1:5" ht="17.100000000000001" customHeight="1" x14ac:dyDescent="0.2">
      <c r="A36" s="70"/>
      <c r="B36" s="865"/>
      <c r="C36" s="615"/>
      <c r="D36" s="615"/>
      <c r="E36" s="866"/>
    </row>
    <row r="37" spans="1:5" ht="17.100000000000001" customHeight="1" x14ac:dyDescent="0.2">
      <c r="A37" s="70"/>
      <c r="B37" s="865"/>
      <c r="C37" s="615"/>
      <c r="D37" s="615"/>
      <c r="E37" s="866"/>
    </row>
    <row r="38" spans="1:5" ht="17.100000000000001" customHeight="1" x14ac:dyDescent="0.2">
      <c r="A38" s="70"/>
      <c r="B38" s="865"/>
      <c r="C38" s="615"/>
      <c r="D38" s="615"/>
      <c r="E38" s="866"/>
    </row>
    <row r="39" spans="1:5" ht="17.100000000000001" customHeight="1" x14ac:dyDescent="0.2">
      <c r="A39" s="70"/>
      <c r="B39" s="865"/>
      <c r="C39" s="615"/>
      <c r="D39" s="615"/>
      <c r="E39" s="866"/>
    </row>
    <row r="40" spans="1:5" ht="17.100000000000001" customHeight="1" x14ac:dyDescent="0.2">
      <c r="A40" s="70"/>
      <c r="B40" s="865"/>
      <c r="C40" s="615"/>
      <c r="D40" s="615"/>
      <c r="E40" s="866"/>
    </row>
    <row r="41" spans="1:5" ht="17.100000000000001" customHeight="1" x14ac:dyDescent="0.2">
      <c r="A41" s="70"/>
      <c r="B41" s="865"/>
      <c r="C41" s="615"/>
      <c r="D41" s="615"/>
      <c r="E41" s="866"/>
    </row>
    <row r="42" spans="1:5" ht="17.100000000000001" customHeight="1" x14ac:dyDescent="0.2">
      <c r="A42" s="70"/>
      <c r="B42" s="865"/>
      <c r="C42" s="615"/>
      <c r="D42" s="615"/>
      <c r="E42" s="866"/>
    </row>
    <row r="43" spans="1:5" ht="17.100000000000001" customHeight="1" x14ac:dyDescent="0.2">
      <c r="A43" s="70"/>
      <c r="B43" s="865"/>
      <c r="C43" s="615"/>
      <c r="D43" s="615"/>
      <c r="E43" s="866"/>
    </row>
    <row r="44" spans="1:5" ht="17.100000000000001" customHeight="1" x14ac:dyDescent="0.2">
      <c r="A44" s="70"/>
      <c r="B44" s="865"/>
      <c r="C44" s="615"/>
      <c r="D44" s="615"/>
      <c r="E44" s="866"/>
    </row>
    <row r="45" spans="1:5" ht="17.100000000000001" customHeight="1" x14ac:dyDescent="0.2">
      <c r="A45" s="70"/>
      <c r="B45" s="865"/>
      <c r="C45" s="615"/>
      <c r="D45" s="615"/>
      <c r="E45" s="866"/>
    </row>
    <row r="46" spans="1:5" ht="17.100000000000001" customHeight="1" x14ac:dyDescent="0.2">
      <c r="A46" s="70"/>
      <c r="B46" s="865"/>
      <c r="C46" s="615"/>
      <c r="D46" s="615"/>
      <c r="E46" s="866"/>
    </row>
    <row r="47" spans="1:5" ht="17.100000000000001" customHeight="1" x14ac:dyDescent="0.2">
      <c r="A47" s="70"/>
      <c r="B47" s="865"/>
      <c r="C47" s="615"/>
      <c r="D47" s="615"/>
      <c r="E47" s="866"/>
    </row>
    <row r="48" spans="1:5" ht="17.100000000000001" customHeight="1" x14ac:dyDescent="0.2">
      <c r="A48" s="70"/>
      <c r="B48" s="865"/>
      <c r="C48" s="615"/>
      <c r="D48" s="615"/>
      <c r="E48" s="866"/>
    </row>
    <row r="49" spans="1:5" ht="17.100000000000001" customHeight="1" x14ac:dyDescent="0.2">
      <c r="A49" s="70"/>
      <c r="B49" s="865"/>
      <c r="C49" s="615"/>
      <c r="D49" s="615"/>
      <c r="E49" s="866"/>
    </row>
    <row r="50" spans="1:5" ht="17.100000000000001" customHeight="1" x14ac:dyDescent="0.2">
      <c r="A50" s="70"/>
      <c r="B50" s="865"/>
      <c r="C50" s="615"/>
      <c r="D50" s="615"/>
      <c r="E50" s="866"/>
    </row>
    <row r="51" spans="1:5" ht="17.100000000000001" customHeight="1" x14ac:dyDescent="0.2">
      <c r="A51" s="70"/>
      <c r="B51" s="865"/>
      <c r="C51" s="615"/>
      <c r="D51" s="615"/>
      <c r="E51" s="866"/>
    </row>
    <row r="52" spans="1:5" ht="17.100000000000001" customHeight="1" x14ac:dyDescent="0.2">
      <c r="A52" s="70"/>
      <c r="B52" s="865"/>
      <c r="C52" s="615"/>
      <c r="D52" s="615"/>
      <c r="E52" s="866"/>
    </row>
    <row r="53" spans="1:5" ht="17.100000000000001" customHeight="1" x14ac:dyDescent="0.2">
      <c r="A53" s="70"/>
      <c r="B53" s="865"/>
      <c r="C53" s="615"/>
      <c r="D53" s="615"/>
      <c r="E53" s="866"/>
    </row>
    <row r="54" spans="1:5" ht="17.100000000000001" customHeight="1" x14ac:dyDescent="0.2">
      <c r="A54" s="70"/>
      <c r="B54" s="865"/>
      <c r="C54" s="615"/>
      <c r="D54" s="615"/>
      <c r="E54" s="866"/>
    </row>
    <row r="55" spans="1:5" ht="17.100000000000001" customHeight="1" x14ac:dyDescent="0.2">
      <c r="A55" s="70"/>
      <c r="B55" s="865"/>
      <c r="C55" s="615"/>
      <c r="D55" s="615"/>
      <c r="E55" s="866"/>
    </row>
    <row r="56" spans="1:5" ht="17.100000000000001" customHeight="1" x14ac:dyDescent="0.2">
      <c r="A56" s="70"/>
      <c r="B56" s="865"/>
      <c r="C56" s="615"/>
      <c r="D56" s="615"/>
      <c r="E56" s="866"/>
    </row>
    <row r="57" spans="1:5" ht="17.100000000000001" customHeight="1" x14ac:dyDescent="0.2">
      <c r="A57" s="70"/>
      <c r="B57" s="865"/>
      <c r="C57" s="615"/>
      <c r="D57" s="615"/>
      <c r="E57" s="866"/>
    </row>
    <row r="58" spans="1:5" ht="17.100000000000001" customHeight="1" x14ac:dyDescent="0.2">
      <c r="A58" s="70"/>
      <c r="B58" s="865"/>
      <c r="C58" s="615"/>
      <c r="D58" s="615"/>
      <c r="E58" s="866"/>
    </row>
    <row r="59" spans="1:5" ht="17.100000000000001" customHeight="1" x14ac:dyDescent="0.2">
      <c r="A59" s="70"/>
      <c r="B59" s="865"/>
      <c r="C59" s="615"/>
      <c r="D59" s="615"/>
      <c r="E59" s="866"/>
    </row>
    <row r="60" spans="1:5" ht="17.100000000000001" customHeight="1" x14ac:dyDescent="0.2">
      <c r="A60" s="70"/>
      <c r="B60" s="865"/>
      <c r="C60" s="615"/>
      <c r="D60" s="615"/>
      <c r="E60" s="866"/>
    </row>
    <row r="61" spans="1:5" ht="17.100000000000001" customHeight="1" x14ac:dyDescent="0.2">
      <c r="A61" s="70"/>
      <c r="B61" s="865"/>
      <c r="C61" s="615"/>
      <c r="D61" s="615"/>
      <c r="E61" s="866"/>
    </row>
    <row r="62" spans="1:5" ht="17.100000000000001" customHeight="1" x14ac:dyDescent="0.2">
      <c r="A62" s="70"/>
      <c r="B62" s="865"/>
      <c r="C62" s="615"/>
      <c r="D62" s="615"/>
      <c r="E62" s="866"/>
    </row>
    <row r="63" spans="1:5" ht="17.100000000000001" customHeight="1" x14ac:dyDescent="0.2">
      <c r="A63" s="70"/>
      <c r="B63" s="865"/>
      <c r="C63" s="615"/>
      <c r="D63" s="615"/>
      <c r="E63" s="866"/>
    </row>
    <row r="64" spans="1:5" ht="17.100000000000001" customHeight="1" x14ac:dyDescent="0.2">
      <c r="A64" s="70"/>
      <c r="B64" s="865"/>
      <c r="C64" s="615"/>
      <c r="D64" s="615"/>
      <c r="E64" s="866"/>
    </row>
    <row r="65" spans="1:5" ht="17.100000000000001" customHeight="1" x14ac:dyDescent="0.2">
      <c r="A65" s="70"/>
      <c r="B65" s="865"/>
      <c r="C65" s="615"/>
      <c r="D65" s="615"/>
      <c r="E65" s="866"/>
    </row>
    <row r="66" spans="1:5" ht="17.100000000000001" customHeight="1" x14ac:dyDescent="0.2">
      <c r="A66" s="70"/>
      <c r="B66" s="865"/>
      <c r="C66" s="615"/>
      <c r="D66" s="615"/>
      <c r="E66" s="866"/>
    </row>
    <row r="67" spans="1:5" ht="17.100000000000001" customHeight="1" x14ac:dyDescent="0.2">
      <c r="A67" s="70"/>
      <c r="B67" s="865"/>
      <c r="C67" s="615"/>
      <c r="D67" s="615"/>
      <c r="E67" s="866"/>
    </row>
    <row r="68" spans="1:5" ht="17.100000000000001" customHeight="1" x14ac:dyDescent="0.2">
      <c r="A68" s="70"/>
      <c r="B68" s="865"/>
      <c r="C68" s="615"/>
      <c r="D68" s="615"/>
      <c r="E68" s="866"/>
    </row>
    <row r="69" spans="1:5" ht="17.100000000000001" customHeight="1" x14ac:dyDescent="0.2">
      <c r="A69" s="70"/>
      <c r="B69" s="865"/>
      <c r="C69" s="615"/>
      <c r="D69" s="615"/>
      <c r="E69" s="866"/>
    </row>
    <row r="70" spans="1:5" ht="17.100000000000001" customHeight="1" x14ac:dyDescent="0.2">
      <c r="A70" s="70"/>
      <c r="B70" s="865"/>
      <c r="C70" s="615"/>
      <c r="D70" s="615"/>
      <c r="E70" s="866"/>
    </row>
    <row r="71" spans="1:5" ht="17.100000000000001" customHeight="1" x14ac:dyDescent="0.2">
      <c r="A71" s="70"/>
      <c r="B71" s="865"/>
      <c r="C71" s="615"/>
      <c r="D71" s="615"/>
      <c r="E71" s="866"/>
    </row>
    <row r="72" spans="1:5" ht="17.100000000000001" customHeight="1" x14ac:dyDescent="0.2">
      <c r="A72" s="70"/>
      <c r="B72" s="865"/>
      <c r="C72" s="615"/>
      <c r="D72" s="615"/>
      <c r="E72" s="866"/>
    </row>
    <row r="73" spans="1:5" ht="17.100000000000001" customHeight="1" x14ac:dyDescent="0.2">
      <c r="A73" s="70"/>
      <c r="B73" s="865"/>
      <c r="C73" s="615"/>
      <c r="D73" s="615"/>
      <c r="E73" s="866"/>
    </row>
    <row r="74" spans="1:5" ht="17.100000000000001" customHeight="1" x14ac:dyDescent="0.2">
      <c r="A74" s="70"/>
      <c r="B74" s="865"/>
      <c r="C74" s="615"/>
      <c r="D74" s="615"/>
      <c r="E74" s="866"/>
    </row>
    <row r="75" spans="1:5" ht="17.100000000000001" customHeight="1" x14ac:dyDescent="0.2">
      <c r="A75" s="70"/>
      <c r="B75" s="865"/>
      <c r="C75" s="615"/>
      <c r="D75" s="615"/>
      <c r="E75" s="866"/>
    </row>
    <row r="76" spans="1:5" ht="17.100000000000001" customHeight="1" x14ac:dyDescent="0.2">
      <c r="A76" s="70"/>
      <c r="B76" s="865"/>
      <c r="C76" s="615"/>
      <c r="D76" s="615"/>
      <c r="E76" s="866"/>
    </row>
    <row r="77" spans="1:5" ht="17.100000000000001" customHeight="1" x14ac:dyDescent="0.2">
      <c r="A77" s="70"/>
      <c r="B77" s="865"/>
      <c r="C77" s="615"/>
      <c r="D77" s="615"/>
      <c r="E77" s="866"/>
    </row>
    <row r="78" spans="1:5" ht="17.100000000000001" customHeight="1" x14ac:dyDescent="0.2">
      <c r="A78" s="70"/>
      <c r="B78" s="865"/>
      <c r="C78" s="615"/>
      <c r="D78" s="615"/>
      <c r="E78" s="866"/>
    </row>
    <row r="79" spans="1:5" ht="17.100000000000001" customHeight="1" x14ac:dyDescent="0.2">
      <c r="A79" s="70"/>
      <c r="B79" s="865"/>
      <c r="C79" s="615"/>
      <c r="D79" s="615"/>
      <c r="E79" s="866"/>
    </row>
    <row r="80" spans="1:5" ht="17.100000000000001" customHeight="1" x14ac:dyDescent="0.2">
      <c r="A80" s="70"/>
      <c r="B80" s="865"/>
      <c r="C80" s="615"/>
      <c r="D80" s="615"/>
      <c r="E80" s="866"/>
    </row>
    <row r="81" spans="1:5" ht="17.100000000000001" customHeight="1" thickBot="1" x14ac:dyDescent="0.25">
      <c r="A81" s="429"/>
      <c r="B81" s="867"/>
      <c r="C81" s="431"/>
      <c r="D81" s="431"/>
      <c r="E81" s="868"/>
    </row>
    <row r="82" spans="1:5" ht="17.100000000000001" customHeight="1" thickBot="1" x14ac:dyDescent="0.25">
      <c r="A82" s="430" t="s">
        <v>317</v>
      </c>
      <c r="B82" s="432"/>
      <c r="C82" s="433" t="e">
        <f>AVERAGEA(C5:C81)</f>
        <v>#DIV/0!</v>
      </c>
      <c r="D82" s="433" t="e">
        <f>AVERAGEA(D5:D81)</f>
        <v>#DIV/0!</v>
      </c>
      <c r="E82" s="434"/>
    </row>
  </sheetData>
  <mergeCells count="2">
    <mergeCell ref="A1:E1"/>
    <mergeCell ref="A2:E2"/>
  </mergeCells>
  <phoneticPr fontId="0" type="noConversion"/>
  <printOptions horizontalCentered="1"/>
  <pageMargins left="0.25" right="0.25" top="0.5" bottom="0.5" header="0.5" footer="0.2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R104"/>
  <sheetViews>
    <sheetView topLeftCell="A7" workbookViewId="0">
      <selection activeCell="D12" sqref="D12"/>
    </sheetView>
  </sheetViews>
  <sheetFormatPr defaultColWidth="9" defaultRowHeight="11.25" x14ac:dyDescent="0.2"/>
  <cols>
    <col min="1" max="1" width="4.83203125" customWidth="1"/>
    <col min="2" max="2" width="3.83203125" customWidth="1"/>
    <col min="3" max="4" width="23.83203125" customWidth="1"/>
    <col min="5" max="5" width="6.83203125" customWidth="1"/>
    <col min="6" max="6" width="5" bestFit="1" customWidth="1"/>
    <col min="7" max="7" width="5.83203125" customWidth="1"/>
    <col min="8" max="10" width="5.1640625" customWidth="1"/>
    <col min="11" max="11" width="13" customWidth="1"/>
    <col min="12" max="12" width="5" customWidth="1"/>
    <col min="13" max="13" width="5.1640625" customWidth="1"/>
    <col min="14" max="14" width="4.83203125" customWidth="1"/>
    <col min="15" max="15" width="3.83203125" customWidth="1"/>
    <col min="16" max="16" width="8.83203125" customWidth="1"/>
    <col min="17" max="17" width="5.83203125" customWidth="1"/>
    <col min="18" max="18" width="5.1640625" customWidth="1"/>
    <col min="19" max="19" width="6.83203125" customWidth="1"/>
    <col min="20" max="20" width="6.1640625" customWidth="1"/>
    <col min="21" max="21" width="5.83203125" customWidth="1"/>
    <col min="22" max="22" width="4.83203125" customWidth="1"/>
    <col min="23" max="23" width="5.1640625" customWidth="1"/>
    <col min="24" max="27" width="5.83203125" customWidth="1"/>
    <col min="28" max="28" width="7.1640625" customWidth="1"/>
    <col min="29" max="29" width="5.83203125" customWidth="1"/>
    <col min="30" max="30" width="6.1640625" customWidth="1"/>
    <col min="31" max="31" width="6.83203125" customWidth="1"/>
    <col min="33" max="33" width="8.1640625" customWidth="1"/>
    <col min="34" max="34" width="6.1640625" customWidth="1"/>
    <col min="35" max="41" width="12.83203125" customWidth="1"/>
  </cols>
  <sheetData>
    <row r="1" spans="1:44" ht="24" customHeight="1" x14ac:dyDescent="0.2">
      <c r="A1" s="1490" t="s">
        <v>318</v>
      </c>
      <c r="B1" s="1491"/>
      <c r="C1" s="1491"/>
      <c r="D1" s="1491"/>
      <c r="E1" s="1491"/>
      <c r="F1" s="1491"/>
      <c r="G1" s="1491"/>
      <c r="H1" s="1491"/>
      <c r="I1" s="1491"/>
      <c r="J1" s="1491"/>
      <c r="K1" s="1491"/>
      <c r="L1" s="1491"/>
      <c r="M1" s="1491"/>
      <c r="N1" s="1491"/>
      <c r="O1" s="1491"/>
      <c r="P1" s="1491"/>
      <c r="Q1" s="1491"/>
      <c r="R1" s="1491"/>
      <c r="S1" s="1491"/>
      <c r="T1" s="1491"/>
      <c r="U1" s="1491"/>
      <c r="V1" s="1491"/>
      <c r="W1" s="1491"/>
      <c r="X1" s="1491"/>
      <c r="Y1" s="89"/>
      <c r="Z1" s="89"/>
      <c r="AA1" s="89"/>
      <c r="AB1" s="89"/>
      <c r="AC1" s="89"/>
      <c r="AD1" s="89"/>
      <c r="AE1" s="89"/>
      <c r="AF1" s="1" t="s">
        <v>91</v>
      </c>
      <c r="AG1" s="1"/>
      <c r="AH1" s="1"/>
      <c r="AI1" s="20" t="s">
        <v>92</v>
      </c>
      <c r="AK1" s="21" t="s">
        <v>93</v>
      </c>
      <c r="AM1" s="21" t="s">
        <v>94</v>
      </c>
      <c r="AO1" s="1"/>
      <c r="AP1" s="2"/>
    </row>
    <row r="2" spans="1:44" ht="20.100000000000001" customHeight="1" thickBot="1" x14ac:dyDescent="0.25">
      <c r="A2" s="1442" t="str">
        <f>+Dates!A2</f>
        <v>28-Days  Weight Report ~ September 14, 2021</v>
      </c>
      <c r="B2" s="1443"/>
      <c r="C2" s="1443"/>
      <c r="D2" s="1443"/>
      <c r="E2" s="1443"/>
      <c r="F2" s="1443"/>
      <c r="G2" s="1443"/>
      <c r="H2" s="1443"/>
      <c r="I2" s="1443"/>
      <c r="J2" s="1443"/>
      <c r="K2" s="1443"/>
      <c r="L2" s="1443"/>
      <c r="M2" s="1443"/>
      <c r="N2" s="1443"/>
      <c r="O2" s="1443"/>
      <c r="P2" s="1443"/>
      <c r="Q2" s="1443"/>
      <c r="R2" s="1443"/>
      <c r="S2" s="1443"/>
      <c r="T2" s="1443"/>
      <c r="U2" s="1443"/>
      <c r="V2" s="1443"/>
      <c r="W2" s="1443"/>
      <c r="X2" s="1443"/>
      <c r="Y2" s="417"/>
      <c r="Z2" s="417"/>
      <c r="AA2" s="417"/>
      <c r="AB2" s="417"/>
      <c r="AC2" s="417"/>
      <c r="AD2" s="417"/>
      <c r="AE2" s="417"/>
      <c r="AF2" s="3" t="s">
        <v>91</v>
      </c>
      <c r="AG2" s="3"/>
      <c r="AH2" s="3"/>
      <c r="AI2" s="35">
        <f>Dates!A5</f>
        <v>44453</v>
      </c>
      <c r="AK2" s="36">
        <f>Dates!A8</f>
        <v>28</v>
      </c>
      <c r="AM2" s="36">
        <f>Dates!A9</f>
        <v>28</v>
      </c>
      <c r="AO2" s="1"/>
      <c r="AP2" s="1"/>
    </row>
    <row r="3" spans="1:44" ht="11.1" customHeight="1" x14ac:dyDescent="0.2">
      <c r="A3" s="399" t="s">
        <v>95</v>
      </c>
      <c r="B3" s="5" t="s">
        <v>96</v>
      </c>
      <c r="C3" s="396"/>
      <c r="D3" s="396"/>
      <c r="E3" s="6" t="s">
        <v>91</v>
      </c>
      <c r="F3" s="397" t="s">
        <v>91</v>
      </c>
      <c r="G3" s="1497" t="s">
        <v>262</v>
      </c>
      <c r="H3" s="1498"/>
      <c r="I3" s="1498"/>
      <c r="J3" s="1499"/>
      <c r="K3" s="1495" t="s">
        <v>98</v>
      </c>
      <c r="L3" s="1496"/>
      <c r="M3" s="1492" t="s">
        <v>99</v>
      </c>
      <c r="N3" s="1493"/>
      <c r="O3" s="1494"/>
      <c r="P3" s="115" t="s">
        <v>100</v>
      </c>
      <c r="Q3" s="1492" t="str">
        <f>+Dates!A3</f>
        <v>28 Days</v>
      </c>
      <c r="R3" s="1493"/>
      <c r="S3" s="1493"/>
      <c r="T3" s="1493"/>
      <c r="U3" s="1493"/>
      <c r="V3" s="1493"/>
      <c r="W3" s="1493"/>
      <c r="X3" s="1494"/>
      <c r="Y3" s="1600" t="s">
        <v>319</v>
      </c>
      <c r="Z3" s="1601"/>
      <c r="AA3" s="1601"/>
      <c r="AB3" s="1601"/>
      <c r="AC3" s="1602"/>
      <c r="AD3" s="90" t="s">
        <v>101</v>
      </c>
      <c r="AE3" s="92" t="s">
        <v>102</v>
      </c>
      <c r="AF3" s="1487" t="s">
        <v>103</v>
      </c>
      <c r="AG3" s="1488"/>
      <c r="AH3" s="1489"/>
      <c r="AI3" s="24" t="s">
        <v>104</v>
      </c>
      <c r="AJ3" s="24" t="s">
        <v>104</v>
      </c>
      <c r="AK3" s="24" t="s">
        <v>105</v>
      </c>
      <c r="AL3" s="24" t="s">
        <v>106</v>
      </c>
      <c r="AM3" s="24" t="s">
        <v>107</v>
      </c>
      <c r="AN3" s="24" t="s">
        <v>108</v>
      </c>
      <c r="AO3" s="26" t="s">
        <v>109</v>
      </c>
      <c r="AP3" s="128" t="s">
        <v>110</v>
      </c>
      <c r="AQ3" s="127" t="s">
        <v>111</v>
      </c>
      <c r="AR3" s="127" t="s">
        <v>112</v>
      </c>
    </row>
    <row r="4" spans="1:44" ht="12" customHeight="1" thickBot="1" x14ac:dyDescent="0.25">
      <c r="A4" s="400" t="s">
        <v>113</v>
      </c>
      <c r="B4" s="9" t="s">
        <v>113</v>
      </c>
      <c r="C4" s="395" t="s">
        <v>114</v>
      </c>
      <c r="D4" s="395" t="s">
        <v>320</v>
      </c>
      <c r="E4" s="10" t="s">
        <v>115</v>
      </c>
      <c r="F4" s="398" t="s">
        <v>116</v>
      </c>
      <c r="G4" s="113" t="s">
        <v>321</v>
      </c>
      <c r="H4" s="113" t="s">
        <v>322</v>
      </c>
      <c r="I4" s="113" t="s">
        <v>108</v>
      </c>
      <c r="J4" s="114" t="s">
        <v>323</v>
      </c>
      <c r="K4" s="393" t="s">
        <v>117</v>
      </c>
      <c r="L4" s="394" t="s">
        <v>118</v>
      </c>
      <c r="M4" s="113" t="s">
        <v>118</v>
      </c>
      <c r="N4" s="113" t="s">
        <v>119</v>
      </c>
      <c r="O4" s="114" t="s">
        <v>120</v>
      </c>
      <c r="P4" s="392" t="s">
        <v>118</v>
      </c>
      <c r="Q4" s="113" t="s">
        <v>121</v>
      </c>
      <c r="R4" s="113" t="s">
        <v>122</v>
      </c>
      <c r="S4" s="113" t="s">
        <v>118</v>
      </c>
      <c r="T4" s="116" t="str">
        <f>+Dates!A4</f>
        <v>28 Days</v>
      </c>
      <c r="U4" s="113" t="s">
        <v>123</v>
      </c>
      <c r="V4" s="113" t="s">
        <v>119</v>
      </c>
      <c r="W4" s="113" t="s">
        <v>124</v>
      </c>
      <c r="X4" s="401" t="s">
        <v>119</v>
      </c>
      <c r="Y4" s="869" t="s">
        <v>125</v>
      </c>
      <c r="Z4" s="870" t="s">
        <v>122</v>
      </c>
      <c r="AA4" s="870" t="s">
        <v>126</v>
      </c>
      <c r="AB4" s="870" t="s">
        <v>118</v>
      </c>
      <c r="AC4" s="871" t="s">
        <v>119</v>
      </c>
      <c r="AD4" s="402" t="s">
        <v>127</v>
      </c>
      <c r="AE4" s="93" t="s">
        <v>128</v>
      </c>
      <c r="AF4" s="22" t="s">
        <v>117</v>
      </c>
      <c r="AG4" s="22" t="s">
        <v>121</v>
      </c>
      <c r="AH4" s="23" t="s">
        <v>105</v>
      </c>
      <c r="AI4" s="25" t="s">
        <v>129</v>
      </c>
      <c r="AJ4" s="25" t="s">
        <v>121</v>
      </c>
      <c r="AK4" s="25" t="s">
        <v>130</v>
      </c>
      <c r="AL4" s="25" t="s">
        <v>131</v>
      </c>
      <c r="AM4" s="25" t="s">
        <v>131</v>
      </c>
      <c r="AN4" s="25" t="s">
        <v>131</v>
      </c>
      <c r="AO4" s="27" t="s">
        <v>132</v>
      </c>
      <c r="AP4" s="1"/>
    </row>
    <row r="5" spans="1:44" ht="15.75" customHeight="1" thickBot="1" x14ac:dyDescent="0.25">
      <c r="A5" s="1469" t="s">
        <v>133</v>
      </c>
      <c r="B5" s="1470"/>
      <c r="C5" s="1470"/>
      <c r="D5" s="1470"/>
      <c r="E5" s="1470"/>
      <c r="F5" s="1470"/>
      <c r="G5" s="1470"/>
      <c r="H5" s="1470"/>
      <c r="I5" s="1470"/>
      <c r="J5" s="1470"/>
      <c r="K5" s="1470"/>
      <c r="L5" s="1470"/>
      <c r="M5" s="1470"/>
      <c r="N5" s="1470"/>
      <c r="O5" s="1470"/>
      <c r="P5" s="1470"/>
      <c r="Q5" s="1470"/>
      <c r="R5" s="1470"/>
      <c r="S5" s="1470"/>
      <c r="T5" s="1470"/>
      <c r="U5" s="1470"/>
      <c r="V5" s="1470"/>
      <c r="W5" s="1470"/>
      <c r="X5" s="1470"/>
      <c r="Y5" s="382"/>
      <c r="Z5" s="382"/>
      <c r="AA5" s="382"/>
      <c r="AB5" s="382"/>
      <c r="AC5" s="382"/>
      <c r="AD5" s="380"/>
      <c r="AE5" s="381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1"/>
    </row>
    <row r="6" spans="1:44" ht="15.75" customHeight="1" thickBot="1" x14ac:dyDescent="0.25">
      <c r="A6" s="256">
        <v>29</v>
      </c>
      <c r="B6" s="257" t="s">
        <v>142</v>
      </c>
      <c r="C6" s="258" t="s">
        <v>324</v>
      </c>
      <c r="D6" s="304">
        <v>17542165</v>
      </c>
      <c r="E6" s="259">
        <v>24</v>
      </c>
      <c r="F6" s="260" t="s">
        <v>137</v>
      </c>
      <c r="G6" s="253">
        <v>1</v>
      </c>
      <c r="H6" s="254">
        <v>47</v>
      </c>
      <c r="I6" s="254">
        <v>84</v>
      </c>
      <c r="J6" s="255">
        <v>24</v>
      </c>
      <c r="K6" s="193">
        <v>41181</v>
      </c>
      <c r="L6" s="173">
        <v>72</v>
      </c>
      <c r="M6" s="247">
        <v>675</v>
      </c>
      <c r="N6" s="184">
        <v>100</v>
      </c>
      <c r="O6" s="206">
        <v>1</v>
      </c>
      <c r="P6" s="209">
        <v>1008</v>
      </c>
      <c r="Q6" s="245">
        <f>IF(K6=0,0,AI$2-K6)</f>
        <v>3272</v>
      </c>
      <c r="R6" s="198">
        <v>51</v>
      </c>
      <c r="S6" s="198">
        <v>1507.5</v>
      </c>
      <c r="T6" s="199">
        <f t="shared" ref="T6:T42" si="0">IF(AK$2=0," ",IF(AM$2=0," ",IF(S6=0," ",IF(AO6=0," ",(S6-AO6)/(AM$2)))))</f>
        <v>3.4821428571428572</v>
      </c>
      <c r="U6" s="199">
        <f t="shared" ref="U6:U42" si="1">IF(AK$2=0," ",IF(S6=0," ",IF(P6=0," ",(S6-P6)/AK$2)))</f>
        <v>17.839285714285715</v>
      </c>
      <c r="V6" s="246">
        <f t="shared" ref="V6:V42" si="2">IF(AK$2=0," ",IF(U6=0," ",(U6/U$43)*100))</f>
        <v>106.12707800970453</v>
      </c>
      <c r="W6" s="199">
        <f>IF(AK$2=0,P6/Q6,S6/Q6)</f>
        <v>0.46072738386308071</v>
      </c>
      <c r="X6" s="367">
        <f t="shared" ref="X6:X42" si="3">IF(W6=0," ",(W6/W$43)*100)</f>
        <v>108.52459839896444</v>
      </c>
      <c r="Y6" s="872">
        <v>33.04</v>
      </c>
      <c r="Z6" s="873">
        <v>49.6</v>
      </c>
      <c r="AA6" s="873">
        <v>5.3</v>
      </c>
      <c r="AB6" s="872">
        <v>1242</v>
      </c>
      <c r="AC6" s="872">
        <f t="shared" ref="AC6:AC42" si="4">(AB6/$AB$43)*100</f>
        <v>110.97051508053414</v>
      </c>
      <c r="AD6" s="406">
        <f t="shared" ref="AD6:AD42" si="5">U6+W6</f>
        <v>18.300013098148796</v>
      </c>
      <c r="AE6" s="373" t="s">
        <v>325</v>
      </c>
      <c r="AF6" s="874">
        <v>41561</v>
      </c>
      <c r="AG6" s="875">
        <f>+AF6-K6</f>
        <v>380</v>
      </c>
      <c r="AH6" s="876">
        <v>33.5</v>
      </c>
      <c r="AI6" s="877">
        <v>37944</v>
      </c>
      <c r="AJ6" s="878">
        <f t="shared" ref="AJ6:AJ40" si="6">IF(AI6="ET","ET",IF(AI6=0," ",K6-AI6))</f>
        <v>3237</v>
      </c>
      <c r="AK6" s="879">
        <v>3.0315000000000002E-2</v>
      </c>
      <c r="AL6" s="880">
        <f t="shared" ref="AL6:AL40" si="7">IF(AJ6="ET",0,IF(AJ6=0,0,IF(AJ6&lt;761,1.32,IF(AJ6&lt;1126,0.74,IF(AJ6&lt;1491,0.39,IF(AJ6&lt;1856,0.14,IF(AJ6&lt;2951,0,IF(AJ6&lt;3316,0.08,0))))))))</f>
        <v>0.08</v>
      </c>
      <c r="AM6" s="880">
        <f t="shared" ref="AM6:AM40" si="8">IF(AJ6="ET",0,IF(AJ6=0,0,IF(AJ6&lt;3316,0,IF(AJ6&lt;3681,0.16,IF(AJ6&lt;4046,0.26,IF(AJ6&lt;4411,0.38,0.52))))))</f>
        <v>0</v>
      </c>
      <c r="AN6" s="878">
        <f t="shared" ref="AN6:AN40" si="9">IF(AJ6="ET",0,IF(AJ6=0," ",IF(AJ6&lt;769,79,IF(AJ6&lt;982,64,IF(AJ6&lt;1164,42,IF(AJ6&lt;1347,31,IF(AJ6&lt;1712,18,IF(AJ6&gt;3536,10,0))))))))</f>
        <v>0</v>
      </c>
      <c r="AO6" s="198">
        <v>1410</v>
      </c>
      <c r="AP6" s="1"/>
    </row>
    <row r="7" spans="1:44" ht="15.75" customHeight="1" x14ac:dyDescent="0.2">
      <c r="A7" s="881">
        <v>31</v>
      </c>
      <c r="B7" s="882" t="s">
        <v>142</v>
      </c>
      <c r="C7" s="883" t="s">
        <v>326</v>
      </c>
      <c r="D7" s="622">
        <v>17545938</v>
      </c>
      <c r="E7" s="884">
        <v>26</v>
      </c>
      <c r="F7" s="885" t="s">
        <v>137</v>
      </c>
      <c r="G7" s="886">
        <v>0.3</v>
      </c>
      <c r="H7" s="887">
        <v>47</v>
      </c>
      <c r="I7" s="887">
        <v>90</v>
      </c>
      <c r="J7" s="888">
        <v>28</v>
      </c>
      <c r="K7" s="889">
        <v>41207</v>
      </c>
      <c r="L7" s="890">
        <v>67</v>
      </c>
      <c r="M7" s="623">
        <v>657</v>
      </c>
      <c r="N7" s="891">
        <v>94</v>
      </c>
      <c r="O7" s="892">
        <v>3</v>
      </c>
      <c r="P7" s="893">
        <v>834</v>
      </c>
      <c r="Q7" s="624">
        <f t="shared" ref="Q7:Q42" si="10">IF(K7=0,0,AI$2-K7)</f>
        <v>3246</v>
      </c>
      <c r="R7" s="894">
        <v>50.5</v>
      </c>
      <c r="S7" s="894">
        <v>1290</v>
      </c>
      <c r="T7" s="895">
        <f t="shared" si="0"/>
        <v>3.2142857142857144</v>
      </c>
      <c r="U7" s="895">
        <f t="shared" si="1"/>
        <v>16.285714285714285</v>
      </c>
      <c r="V7" s="896">
        <f t="shared" si="2"/>
        <v>96.884779924775316</v>
      </c>
      <c r="W7" s="895">
        <f t="shared" ref="W7:W42" si="11">IF(AK$2=0,P7/Q7,S7/Q7)</f>
        <v>0.39741219963031421</v>
      </c>
      <c r="X7" s="625">
        <f t="shared" si="3"/>
        <v>93.610670592451783</v>
      </c>
      <c r="Y7" s="872">
        <v>33.35</v>
      </c>
      <c r="Z7" s="873">
        <v>48.9</v>
      </c>
      <c r="AA7" s="873">
        <v>4.9000000000000004</v>
      </c>
      <c r="AB7" s="872">
        <v>1088</v>
      </c>
      <c r="AC7" s="872">
        <f t="shared" si="4"/>
        <v>97.21088599647436</v>
      </c>
      <c r="AD7" s="897">
        <f t="shared" si="5"/>
        <v>16.683126485344598</v>
      </c>
      <c r="AE7" s="898" t="s">
        <v>325</v>
      </c>
      <c r="AF7" s="874">
        <v>41561</v>
      </c>
      <c r="AG7" s="875">
        <f t="shared" ref="AG7:AG67" si="12">+AF7-K7</f>
        <v>354</v>
      </c>
      <c r="AH7" s="876">
        <v>33</v>
      </c>
      <c r="AI7" s="899">
        <v>39056</v>
      </c>
      <c r="AJ7" s="878">
        <f t="shared" si="6"/>
        <v>2151</v>
      </c>
      <c r="AK7" s="879">
        <v>3.0315000000000002E-2</v>
      </c>
      <c r="AL7" s="880">
        <f t="shared" si="7"/>
        <v>0</v>
      </c>
      <c r="AM7" s="880">
        <f t="shared" si="8"/>
        <v>0</v>
      </c>
      <c r="AN7" s="878">
        <f t="shared" si="9"/>
        <v>0</v>
      </c>
      <c r="AO7" s="894">
        <v>1200</v>
      </c>
      <c r="AP7" s="1"/>
    </row>
    <row r="8" spans="1:44" ht="15.75" customHeight="1" x14ac:dyDescent="0.2">
      <c r="A8" s="881">
        <v>32</v>
      </c>
      <c r="B8" s="882" t="s">
        <v>142</v>
      </c>
      <c r="C8" s="900" t="s">
        <v>327</v>
      </c>
      <c r="D8" s="627">
        <v>17402362</v>
      </c>
      <c r="E8" s="891" t="s">
        <v>328</v>
      </c>
      <c r="F8" s="885" t="s">
        <v>137</v>
      </c>
      <c r="G8" s="886">
        <v>3.5</v>
      </c>
      <c r="H8" s="887">
        <v>57</v>
      </c>
      <c r="I8" s="887">
        <v>105</v>
      </c>
      <c r="J8" s="888">
        <v>30</v>
      </c>
      <c r="K8" s="901">
        <v>41179</v>
      </c>
      <c r="L8" s="892">
        <v>72</v>
      </c>
      <c r="M8" s="623">
        <v>789</v>
      </c>
      <c r="N8" s="891">
        <v>100</v>
      </c>
      <c r="O8" s="892" t="s">
        <v>159</v>
      </c>
      <c r="P8" s="893">
        <v>1075</v>
      </c>
      <c r="Q8" s="624">
        <f t="shared" si="10"/>
        <v>3274</v>
      </c>
      <c r="R8" s="894">
        <v>52.5</v>
      </c>
      <c r="S8" s="894">
        <v>1477.5</v>
      </c>
      <c r="T8" s="895">
        <f t="shared" si="0"/>
        <v>3.8392857142857144</v>
      </c>
      <c r="U8" s="895">
        <f t="shared" si="1"/>
        <v>14.375</v>
      </c>
      <c r="V8" s="896">
        <f t="shared" si="2"/>
        <v>85.517815613425569</v>
      </c>
      <c r="W8" s="895">
        <f t="shared" si="11"/>
        <v>0.45128283445326817</v>
      </c>
      <c r="X8" s="625">
        <f t="shared" si="3"/>
        <v>106.2999293915245</v>
      </c>
      <c r="Y8" s="872">
        <v>33.46</v>
      </c>
      <c r="Z8" s="873">
        <v>50.6</v>
      </c>
      <c r="AA8" s="873">
        <v>5.8</v>
      </c>
      <c r="AB8" s="872">
        <v>1170</v>
      </c>
      <c r="AC8" s="872">
        <f t="shared" si="4"/>
        <v>104.53744174253217</v>
      </c>
      <c r="AD8" s="897">
        <f t="shared" si="5"/>
        <v>14.826282834453268</v>
      </c>
      <c r="AE8" s="898" t="s">
        <v>325</v>
      </c>
      <c r="AF8" s="874">
        <v>41561</v>
      </c>
      <c r="AG8" s="875">
        <f t="shared" si="12"/>
        <v>382</v>
      </c>
      <c r="AH8" s="876">
        <v>34</v>
      </c>
      <c r="AI8" s="902">
        <v>39692</v>
      </c>
      <c r="AJ8" s="878">
        <f t="shared" si="6"/>
        <v>1487</v>
      </c>
      <c r="AK8" s="879">
        <v>3.0315000000000002E-2</v>
      </c>
      <c r="AL8" s="880">
        <f t="shared" si="7"/>
        <v>0.39</v>
      </c>
      <c r="AM8" s="880">
        <f t="shared" si="8"/>
        <v>0</v>
      </c>
      <c r="AN8" s="878">
        <f t="shared" si="9"/>
        <v>18</v>
      </c>
      <c r="AO8" s="894">
        <v>1370</v>
      </c>
      <c r="AP8" s="1"/>
    </row>
    <row r="9" spans="1:44" ht="15.75" customHeight="1" x14ac:dyDescent="0.2">
      <c r="A9" s="881">
        <v>33</v>
      </c>
      <c r="B9" s="882" t="s">
        <v>142</v>
      </c>
      <c r="C9" s="900" t="s">
        <v>329</v>
      </c>
      <c r="D9" s="627">
        <v>17581966</v>
      </c>
      <c r="E9" s="891" t="s">
        <v>330</v>
      </c>
      <c r="F9" s="885" t="s">
        <v>137</v>
      </c>
      <c r="G9" s="886">
        <v>2</v>
      </c>
      <c r="H9" s="887">
        <v>59</v>
      </c>
      <c r="I9" s="887">
        <v>109</v>
      </c>
      <c r="J9" s="888">
        <v>31</v>
      </c>
      <c r="K9" s="901">
        <v>41155</v>
      </c>
      <c r="L9" s="892">
        <v>75</v>
      </c>
      <c r="M9" s="623">
        <v>677</v>
      </c>
      <c r="N9" s="891">
        <v>104</v>
      </c>
      <c r="O9" s="892">
        <v>24</v>
      </c>
      <c r="P9" s="893">
        <v>986</v>
      </c>
      <c r="Q9" s="624">
        <f t="shared" si="10"/>
        <v>3298</v>
      </c>
      <c r="R9" s="894">
        <v>54</v>
      </c>
      <c r="S9" s="894">
        <v>1447.5</v>
      </c>
      <c r="T9" s="895">
        <f t="shared" si="0"/>
        <v>3.8392857142857144</v>
      </c>
      <c r="U9" s="895">
        <f t="shared" si="1"/>
        <v>16.482142857142858</v>
      </c>
      <c r="V9" s="896">
        <f t="shared" si="2"/>
        <v>98.053346349306608</v>
      </c>
      <c r="W9" s="895">
        <f t="shared" si="11"/>
        <v>0.43890236506973923</v>
      </c>
      <c r="X9" s="625">
        <f t="shared" si="3"/>
        <v>103.38370275751691</v>
      </c>
      <c r="Y9" s="872">
        <v>35.21</v>
      </c>
      <c r="Z9" s="873">
        <v>51</v>
      </c>
      <c r="AA9" s="873">
        <v>6</v>
      </c>
      <c r="AB9" s="872">
        <v>1178</v>
      </c>
      <c r="AC9" s="872">
        <f t="shared" si="4"/>
        <v>105.25222766897684</v>
      </c>
      <c r="AD9" s="897">
        <f t="shared" si="5"/>
        <v>16.921045222212598</v>
      </c>
      <c r="AE9" s="898" t="s">
        <v>325</v>
      </c>
      <c r="AF9" s="874">
        <v>41561</v>
      </c>
      <c r="AG9" s="875">
        <f t="shared" si="12"/>
        <v>406</v>
      </c>
      <c r="AH9" s="876">
        <v>35.5</v>
      </c>
      <c r="AI9" s="902"/>
      <c r="AJ9" s="878" t="str">
        <f t="shared" si="6"/>
        <v xml:space="preserve"> </v>
      </c>
      <c r="AK9" s="879">
        <v>3.0315000000000002E-2</v>
      </c>
      <c r="AL9" s="880">
        <f t="shared" si="7"/>
        <v>0</v>
      </c>
      <c r="AM9" s="880">
        <f t="shared" si="8"/>
        <v>0.52</v>
      </c>
      <c r="AN9" s="878">
        <f t="shared" si="9"/>
        <v>10</v>
      </c>
      <c r="AO9" s="894">
        <v>1340</v>
      </c>
      <c r="AP9" s="1"/>
    </row>
    <row r="10" spans="1:44" ht="15.75" customHeight="1" thickBot="1" x14ac:dyDescent="0.25">
      <c r="A10" s="881">
        <v>34</v>
      </c>
      <c r="B10" s="882" t="s">
        <v>142</v>
      </c>
      <c r="C10" s="900" t="s">
        <v>331</v>
      </c>
      <c r="D10" s="627">
        <v>17573019</v>
      </c>
      <c r="E10" s="891" t="s">
        <v>332</v>
      </c>
      <c r="F10" s="885" t="s">
        <v>137</v>
      </c>
      <c r="G10" s="886">
        <v>1.9</v>
      </c>
      <c r="H10" s="887">
        <v>55</v>
      </c>
      <c r="I10" s="887">
        <v>98</v>
      </c>
      <c r="J10" s="888">
        <v>29</v>
      </c>
      <c r="K10" s="901">
        <v>41155</v>
      </c>
      <c r="L10" s="892">
        <v>80</v>
      </c>
      <c r="M10" s="623">
        <v>723</v>
      </c>
      <c r="N10" s="891">
        <v>113</v>
      </c>
      <c r="O10" s="892">
        <v>24</v>
      </c>
      <c r="P10" s="893">
        <v>1063</v>
      </c>
      <c r="Q10" s="624">
        <f t="shared" si="10"/>
        <v>3298</v>
      </c>
      <c r="R10" s="894">
        <v>53</v>
      </c>
      <c r="S10" s="894">
        <v>1550</v>
      </c>
      <c r="T10" s="895">
        <f t="shared" si="0"/>
        <v>4.2857142857142856</v>
      </c>
      <c r="U10" s="895">
        <f t="shared" si="1"/>
        <v>17.392857142857142</v>
      </c>
      <c r="V10" s="896">
        <f t="shared" si="2"/>
        <v>103.4712452266789</v>
      </c>
      <c r="W10" s="895">
        <f t="shared" si="11"/>
        <v>0.46998180715585203</v>
      </c>
      <c r="X10" s="625">
        <f t="shared" si="3"/>
        <v>110.70448309095076</v>
      </c>
      <c r="Y10" s="872">
        <v>35.19</v>
      </c>
      <c r="Z10" s="873">
        <v>49.5</v>
      </c>
      <c r="AA10" s="873">
        <v>5.2</v>
      </c>
      <c r="AB10" s="872">
        <v>1177</v>
      </c>
      <c r="AC10" s="872">
        <f t="shared" si="4"/>
        <v>105.16287942817127</v>
      </c>
      <c r="AD10" s="897">
        <f t="shared" si="5"/>
        <v>17.862838950012993</v>
      </c>
      <c r="AE10" s="898" t="s">
        <v>325</v>
      </c>
      <c r="AF10" s="874">
        <v>41561</v>
      </c>
      <c r="AG10" s="875">
        <f t="shared" si="12"/>
        <v>406</v>
      </c>
      <c r="AH10" s="876">
        <v>36.5</v>
      </c>
      <c r="AI10" s="902">
        <v>38394</v>
      </c>
      <c r="AJ10" s="878">
        <f t="shared" si="6"/>
        <v>2761</v>
      </c>
      <c r="AK10" s="879">
        <v>3.0315000000000002E-2</v>
      </c>
      <c r="AL10" s="880">
        <f t="shared" si="7"/>
        <v>0</v>
      </c>
      <c r="AM10" s="880">
        <f t="shared" si="8"/>
        <v>0</v>
      </c>
      <c r="AN10" s="878">
        <f t="shared" si="9"/>
        <v>0</v>
      </c>
      <c r="AO10" s="894">
        <v>1430</v>
      </c>
      <c r="AP10" s="1"/>
    </row>
    <row r="11" spans="1:44" ht="15.75" customHeight="1" x14ac:dyDescent="0.2">
      <c r="A11" s="881">
        <v>36</v>
      </c>
      <c r="B11" s="882" t="s">
        <v>333</v>
      </c>
      <c r="C11" s="900" t="s">
        <v>334</v>
      </c>
      <c r="D11" s="627">
        <v>17406889</v>
      </c>
      <c r="E11" s="891">
        <v>232</v>
      </c>
      <c r="F11" s="885" t="s">
        <v>137</v>
      </c>
      <c r="G11" s="903">
        <v>0.7</v>
      </c>
      <c r="H11" s="629">
        <v>55</v>
      </c>
      <c r="I11" s="629">
        <v>88</v>
      </c>
      <c r="J11" s="311">
        <v>23</v>
      </c>
      <c r="K11" s="901">
        <v>41167</v>
      </c>
      <c r="L11" s="892">
        <v>68</v>
      </c>
      <c r="M11" s="623">
        <v>575</v>
      </c>
      <c r="N11" s="891">
        <v>109</v>
      </c>
      <c r="O11" s="892">
        <v>24</v>
      </c>
      <c r="P11" s="893">
        <v>847</v>
      </c>
      <c r="Q11" s="624">
        <f t="shared" si="10"/>
        <v>3286</v>
      </c>
      <c r="R11" s="894">
        <v>51.5</v>
      </c>
      <c r="S11" s="894">
        <v>1350</v>
      </c>
      <c r="T11" s="895">
        <f t="shared" si="0"/>
        <v>3.9285714285714284</v>
      </c>
      <c r="U11" s="895">
        <f t="shared" si="1"/>
        <v>17.964285714285715</v>
      </c>
      <c r="V11" s="896">
        <f t="shared" si="2"/>
        <v>106.87071118895173</v>
      </c>
      <c r="W11" s="895">
        <f t="shared" si="11"/>
        <v>0.41083384053560562</v>
      </c>
      <c r="X11" s="625">
        <f t="shared" si="3"/>
        <v>96.772145773043022</v>
      </c>
      <c r="Y11" s="872">
        <v>35.6</v>
      </c>
      <c r="Z11" s="873">
        <v>48.8</v>
      </c>
      <c r="AA11" s="873">
        <v>4.9000000000000004</v>
      </c>
      <c r="AB11" s="872">
        <v>994</v>
      </c>
      <c r="AC11" s="872">
        <f t="shared" si="4"/>
        <v>88.812151360749553</v>
      </c>
      <c r="AD11" s="897">
        <f t="shared" si="5"/>
        <v>18.375119554821321</v>
      </c>
      <c r="AE11" s="898" t="s">
        <v>325</v>
      </c>
      <c r="AF11" s="874">
        <v>41561</v>
      </c>
      <c r="AG11" s="875">
        <f t="shared" si="12"/>
        <v>394</v>
      </c>
      <c r="AH11" s="876">
        <v>36.5</v>
      </c>
      <c r="AI11" s="129">
        <v>39412</v>
      </c>
      <c r="AJ11" s="878">
        <f t="shared" si="6"/>
        <v>1755</v>
      </c>
      <c r="AK11" s="879">
        <v>3.0315000000000002E-2</v>
      </c>
      <c r="AL11" s="880">
        <f t="shared" si="7"/>
        <v>0.14000000000000001</v>
      </c>
      <c r="AM11" s="880">
        <f t="shared" si="8"/>
        <v>0</v>
      </c>
      <c r="AN11" s="878">
        <f t="shared" si="9"/>
        <v>0</v>
      </c>
      <c r="AO11" s="894">
        <v>1240</v>
      </c>
      <c r="AP11" s="1"/>
    </row>
    <row r="12" spans="1:44" ht="15.75" customHeight="1" thickBot="1" x14ac:dyDescent="0.25">
      <c r="A12" s="881">
        <v>37</v>
      </c>
      <c r="B12" s="882" t="s">
        <v>333</v>
      </c>
      <c r="C12" s="900" t="s">
        <v>335</v>
      </c>
      <c r="D12" s="627">
        <v>17402644</v>
      </c>
      <c r="E12" s="891">
        <v>242</v>
      </c>
      <c r="F12" s="885" t="s">
        <v>137</v>
      </c>
      <c r="G12" s="630">
        <v>0.4</v>
      </c>
      <c r="H12" s="312">
        <v>38</v>
      </c>
      <c r="I12" s="312">
        <v>77</v>
      </c>
      <c r="J12" s="313">
        <v>32</v>
      </c>
      <c r="K12" s="901">
        <v>41176</v>
      </c>
      <c r="L12" s="892">
        <v>64</v>
      </c>
      <c r="M12" s="623">
        <v>591</v>
      </c>
      <c r="N12" s="891">
        <v>105</v>
      </c>
      <c r="O12" s="892">
        <v>24</v>
      </c>
      <c r="P12" s="893">
        <v>795</v>
      </c>
      <c r="Q12" s="624">
        <f t="shared" si="10"/>
        <v>3277</v>
      </c>
      <c r="R12" s="894">
        <v>51</v>
      </c>
      <c r="S12" s="894">
        <v>1190</v>
      </c>
      <c r="T12" s="895">
        <f t="shared" si="0"/>
        <v>3.0357142857142856</v>
      </c>
      <c r="U12" s="895">
        <f t="shared" si="1"/>
        <v>14.107142857142858</v>
      </c>
      <c r="V12" s="896">
        <f t="shared" si="2"/>
        <v>83.924315943610196</v>
      </c>
      <c r="W12" s="895">
        <f t="shared" si="11"/>
        <v>0.36313701556301498</v>
      </c>
      <c r="X12" s="625">
        <f t="shared" si="3"/>
        <v>85.537131410201539</v>
      </c>
      <c r="Y12" s="872">
        <v>34.36</v>
      </c>
      <c r="Z12" s="873">
        <v>49.5</v>
      </c>
      <c r="AA12" s="873">
        <v>5.2</v>
      </c>
      <c r="AB12" s="872">
        <v>962</v>
      </c>
      <c r="AC12" s="872">
        <f t="shared" si="4"/>
        <v>85.953007654970904</v>
      </c>
      <c r="AD12" s="897">
        <f t="shared" si="5"/>
        <v>14.470279872705873</v>
      </c>
      <c r="AE12" s="898" t="s">
        <v>325</v>
      </c>
      <c r="AF12" s="874">
        <v>41561</v>
      </c>
      <c r="AG12" s="875">
        <f t="shared" si="12"/>
        <v>385</v>
      </c>
      <c r="AH12" s="876">
        <v>35</v>
      </c>
      <c r="AI12" s="902">
        <v>38658</v>
      </c>
      <c r="AJ12" s="878">
        <f t="shared" si="6"/>
        <v>2518</v>
      </c>
      <c r="AK12" s="879">
        <v>3.0315000000000002E-2</v>
      </c>
      <c r="AL12" s="880">
        <f t="shared" si="7"/>
        <v>0</v>
      </c>
      <c r="AM12" s="880">
        <f t="shared" si="8"/>
        <v>0</v>
      </c>
      <c r="AN12" s="878">
        <f t="shared" si="9"/>
        <v>0</v>
      </c>
      <c r="AO12" s="894">
        <v>1105</v>
      </c>
    </row>
    <row r="13" spans="1:44" ht="15.75" customHeight="1" thickBot="1" x14ac:dyDescent="0.25">
      <c r="A13" s="881">
        <v>38</v>
      </c>
      <c r="B13" s="882" t="s">
        <v>333</v>
      </c>
      <c r="C13" s="900" t="s">
        <v>336</v>
      </c>
      <c r="D13" s="627">
        <v>17407619</v>
      </c>
      <c r="E13" s="891">
        <v>302</v>
      </c>
      <c r="F13" s="885" t="s">
        <v>137</v>
      </c>
      <c r="G13" s="630">
        <v>0.1</v>
      </c>
      <c r="H13" s="312">
        <v>50</v>
      </c>
      <c r="I13" s="312">
        <v>83</v>
      </c>
      <c r="J13" s="313">
        <v>22</v>
      </c>
      <c r="K13" s="901">
        <v>41203</v>
      </c>
      <c r="L13" s="892">
        <v>60</v>
      </c>
      <c r="M13" s="623">
        <v>640</v>
      </c>
      <c r="N13" s="891">
        <v>122</v>
      </c>
      <c r="O13" s="892">
        <v>24</v>
      </c>
      <c r="P13" s="893">
        <v>718</v>
      </c>
      <c r="Q13" s="624">
        <f t="shared" si="10"/>
        <v>3250</v>
      </c>
      <c r="R13" s="894">
        <v>50.5</v>
      </c>
      <c r="S13" s="894">
        <v>1195</v>
      </c>
      <c r="T13" s="895">
        <f t="shared" si="0"/>
        <v>3.2142857142857144</v>
      </c>
      <c r="U13" s="895">
        <f t="shared" si="1"/>
        <v>17.035714285714285</v>
      </c>
      <c r="V13" s="896">
        <f t="shared" si="2"/>
        <v>101.34657900025839</v>
      </c>
      <c r="W13" s="895">
        <f t="shared" si="11"/>
        <v>0.36769230769230771</v>
      </c>
      <c r="X13" s="625">
        <f t="shared" si="3"/>
        <v>86.610133072868862</v>
      </c>
      <c r="Y13" s="872">
        <v>31.72</v>
      </c>
      <c r="Z13" s="873">
        <v>48.2</v>
      </c>
      <c r="AA13" s="873">
        <v>4.5999999999999996</v>
      </c>
      <c r="AB13" s="872">
        <v>981</v>
      </c>
      <c r="AC13" s="872">
        <f t="shared" si="4"/>
        <v>87.650624230276975</v>
      </c>
      <c r="AD13" s="897">
        <f t="shared" si="5"/>
        <v>17.403406593406594</v>
      </c>
      <c r="AE13" s="898" t="s">
        <v>325</v>
      </c>
      <c r="AF13" s="874">
        <v>41561</v>
      </c>
      <c r="AG13" s="875">
        <f t="shared" si="12"/>
        <v>358</v>
      </c>
      <c r="AH13" s="876">
        <v>31.5</v>
      </c>
      <c r="AI13" s="129">
        <v>39144</v>
      </c>
      <c r="AJ13" s="878">
        <f t="shared" si="6"/>
        <v>2059</v>
      </c>
      <c r="AK13" s="879">
        <v>3.0315000000000002E-2</v>
      </c>
      <c r="AL13" s="880">
        <f t="shared" si="7"/>
        <v>0</v>
      </c>
      <c r="AM13" s="880">
        <f t="shared" si="8"/>
        <v>0</v>
      </c>
      <c r="AN13" s="878">
        <f t="shared" si="9"/>
        <v>0</v>
      </c>
      <c r="AO13" s="894">
        <v>1105</v>
      </c>
    </row>
    <row r="14" spans="1:44" ht="15.75" customHeight="1" x14ac:dyDescent="0.2">
      <c r="A14" s="881">
        <v>41</v>
      </c>
      <c r="B14" s="882" t="s">
        <v>333</v>
      </c>
      <c r="C14" s="900" t="s">
        <v>337</v>
      </c>
      <c r="D14" s="627">
        <v>17567700</v>
      </c>
      <c r="E14" s="891" t="s">
        <v>338</v>
      </c>
      <c r="F14" s="885" t="s">
        <v>137</v>
      </c>
      <c r="G14" s="886">
        <v>-0.2</v>
      </c>
      <c r="H14" s="887">
        <v>55</v>
      </c>
      <c r="I14" s="887">
        <v>102</v>
      </c>
      <c r="J14" s="888">
        <v>26</v>
      </c>
      <c r="K14" s="901">
        <v>41154</v>
      </c>
      <c r="L14" s="892">
        <v>65</v>
      </c>
      <c r="M14" s="623">
        <v>623</v>
      </c>
      <c r="N14" s="891">
        <v>97</v>
      </c>
      <c r="O14" s="892">
        <v>24</v>
      </c>
      <c r="P14" s="893">
        <v>1043</v>
      </c>
      <c r="Q14" s="624">
        <f t="shared" si="10"/>
        <v>3299</v>
      </c>
      <c r="R14" s="894">
        <v>52</v>
      </c>
      <c r="S14" s="894">
        <v>1540</v>
      </c>
      <c r="T14" s="895">
        <f t="shared" si="0"/>
        <v>3.9285714285714284</v>
      </c>
      <c r="U14" s="895">
        <f t="shared" si="1"/>
        <v>17.75</v>
      </c>
      <c r="V14" s="896">
        <f t="shared" si="2"/>
        <v>105.5959114530994</v>
      </c>
      <c r="W14" s="895">
        <f t="shared" si="11"/>
        <v>0.46680812367384056</v>
      </c>
      <c r="X14" s="625">
        <f t="shared" si="3"/>
        <v>109.95692013421304</v>
      </c>
      <c r="Y14" s="872">
        <v>34.67</v>
      </c>
      <c r="Z14" s="873">
        <v>49.5</v>
      </c>
      <c r="AA14" s="873">
        <v>5.2</v>
      </c>
      <c r="AB14" s="872">
        <v>1164</v>
      </c>
      <c r="AC14" s="872">
        <f t="shared" si="4"/>
        <v>104.00135229769867</v>
      </c>
      <c r="AD14" s="897">
        <f t="shared" si="5"/>
        <v>18.21680812367384</v>
      </c>
      <c r="AE14" s="898" t="s">
        <v>325</v>
      </c>
      <c r="AF14" s="874">
        <v>41561</v>
      </c>
      <c r="AG14" s="875">
        <f t="shared" si="12"/>
        <v>407</v>
      </c>
      <c r="AH14" s="876">
        <v>36</v>
      </c>
      <c r="AI14" s="129">
        <v>38048</v>
      </c>
      <c r="AJ14" s="878">
        <f t="shared" si="6"/>
        <v>3106</v>
      </c>
      <c r="AK14" s="879">
        <v>3.0315000000000002E-2</v>
      </c>
      <c r="AL14" s="880">
        <f t="shared" si="7"/>
        <v>0.08</v>
      </c>
      <c r="AM14" s="880">
        <f t="shared" si="8"/>
        <v>0</v>
      </c>
      <c r="AN14" s="878">
        <f t="shared" si="9"/>
        <v>0</v>
      </c>
      <c r="AO14" s="894">
        <v>1430</v>
      </c>
    </row>
    <row r="15" spans="1:44" ht="15.75" customHeight="1" x14ac:dyDescent="0.2">
      <c r="A15" s="881">
        <v>42</v>
      </c>
      <c r="B15" s="882" t="s">
        <v>333</v>
      </c>
      <c r="C15" s="900" t="s">
        <v>339</v>
      </c>
      <c r="D15" s="627">
        <v>17550662</v>
      </c>
      <c r="E15" s="891">
        <v>205</v>
      </c>
      <c r="F15" s="885" t="s">
        <v>137</v>
      </c>
      <c r="G15" s="886">
        <v>2.2999999999999998</v>
      </c>
      <c r="H15" s="887">
        <v>57</v>
      </c>
      <c r="I15" s="887">
        <v>95</v>
      </c>
      <c r="J15" s="888">
        <v>19</v>
      </c>
      <c r="K15" s="901">
        <v>41154</v>
      </c>
      <c r="L15" s="892">
        <v>78</v>
      </c>
      <c r="M15" s="623">
        <v>576</v>
      </c>
      <c r="N15" s="891">
        <v>102</v>
      </c>
      <c r="O15" s="892">
        <v>9</v>
      </c>
      <c r="P15" s="893">
        <v>1020</v>
      </c>
      <c r="Q15" s="624">
        <f t="shared" si="10"/>
        <v>3299</v>
      </c>
      <c r="R15" s="894">
        <v>51.5</v>
      </c>
      <c r="S15" s="894">
        <v>1475</v>
      </c>
      <c r="T15" s="895">
        <f t="shared" si="0"/>
        <v>3.9285714285714284</v>
      </c>
      <c r="U15" s="895">
        <f t="shared" si="1"/>
        <v>16.25</v>
      </c>
      <c r="V15" s="896">
        <f t="shared" si="2"/>
        <v>96.672313302133261</v>
      </c>
      <c r="W15" s="895">
        <f t="shared" si="11"/>
        <v>0.4471051833889057</v>
      </c>
      <c r="X15" s="625">
        <f t="shared" si="3"/>
        <v>105.31588129737935</v>
      </c>
      <c r="Y15" s="872">
        <v>30.34</v>
      </c>
      <c r="Z15" s="873">
        <v>48</v>
      </c>
      <c r="AA15" s="873">
        <v>4.5</v>
      </c>
      <c r="AB15" s="872">
        <v>1150</v>
      </c>
      <c r="AC15" s="872">
        <f t="shared" si="4"/>
        <v>102.75047692642052</v>
      </c>
      <c r="AD15" s="897">
        <f t="shared" si="5"/>
        <v>16.697105183388906</v>
      </c>
      <c r="AE15" s="898" t="s">
        <v>325</v>
      </c>
      <c r="AF15" s="874">
        <v>41561</v>
      </c>
      <c r="AG15" s="875">
        <f t="shared" si="12"/>
        <v>407</v>
      </c>
      <c r="AH15" s="876">
        <v>31.5</v>
      </c>
      <c r="AI15" s="902">
        <v>39692</v>
      </c>
      <c r="AJ15" s="878">
        <f t="shared" si="6"/>
        <v>1462</v>
      </c>
      <c r="AK15" s="879">
        <v>3.0315000000000002E-2</v>
      </c>
      <c r="AL15" s="880">
        <f t="shared" si="7"/>
        <v>0.39</v>
      </c>
      <c r="AM15" s="880">
        <f t="shared" si="8"/>
        <v>0</v>
      </c>
      <c r="AN15" s="878">
        <f t="shared" si="9"/>
        <v>18</v>
      </c>
      <c r="AO15" s="894">
        <v>1365</v>
      </c>
    </row>
    <row r="16" spans="1:44" ht="15.75" customHeight="1" x14ac:dyDescent="0.2">
      <c r="A16" s="881">
        <v>43</v>
      </c>
      <c r="B16" s="882" t="s">
        <v>333</v>
      </c>
      <c r="C16" s="900" t="s">
        <v>331</v>
      </c>
      <c r="D16" s="627">
        <v>17550661</v>
      </c>
      <c r="E16" s="891">
        <v>224</v>
      </c>
      <c r="F16" s="885" t="s">
        <v>137</v>
      </c>
      <c r="G16" s="886">
        <v>2.5</v>
      </c>
      <c r="H16" s="887">
        <v>62</v>
      </c>
      <c r="I16" s="887">
        <v>109</v>
      </c>
      <c r="J16" s="888">
        <v>30</v>
      </c>
      <c r="K16" s="901">
        <v>41208</v>
      </c>
      <c r="L16" s="892">
        <v>82</v>
      </c>
      <c r="M16" s="623">
        <v>632</v>
      </c>
      <c r="N16" s="891">
        <v>112</v>
      </c>
      <c r="O16" s="892">
        <v>9</v>
      </c>
      <c r="P16" s="893">
        <v>827</v>
      </c>
      <c r="Q16" s="624">
        <f t="shared" si="10"/>
        <v>3245</v>
      </c>
      <c r="R16" s="894">
        <v>50.5</v>
      </c>
      <c r="S16" s="894">
        <v>1270</v>
      </c>
      <c r="T16" s="895">
        <f t="shared" si="0"/>
        <v>2.8571428571428572</v>
      </c>
      <c r="U16" s="895">
        <f t="shared" si="1"/>
        <v>15.821428571428571</v>
      </c>
      <c r="V16" s="896">
        <f t="shared" si="2"/>
        <v>94.122713830428651</v>
      </c>
      <c r="W16" s="895">
        <f t="shared" si="11"/>
        <v>0.39137134052388289</v>
      </c>
      <c r="X16" s="625">
        <f t="shared" si="3"/>
        <v>92.187742779884402</v>
      </c>
      <c r="Y16" s="872">
        <v>34.409999999999997</v>
      </c>
      <c r="Z16" s="873">
        <v>49.4</v>
      </c>
      <c r="AA16" s="873">
        <v>5.2</v>
      </c>
      <c r="AB16" s="872">
        <v>1110</v>
      </c>
      <c r="AC16" s="872">
        <f t="shared" si="4"/>
        <v>99.176547294197192</v>
      </c>
      <c r="AD16" s="897">
        <f t="shared" si="5"/>
        <v>16.212799911952455</v>
      </c>
      <c r="AE16" s="898" t="s">
        <v>325</v>
      </c>
      <c r="AF16" s="874">
        <v>41561</v>
      </c>
      <c r="AG16" s="875">
        <f t="shared" si="12"/>
        <v>353</v>
      </c>
      <c r="AH16" s="876">
        <v>33.5</v>
      </c>
      <c r="AI16" s="902">
        <v>40127</v>
      </c>
      <c r="AJ16" s="878">
        <f t="shared" si="6"/>
        <v>1081</v>
      </c>
      <c r="AK16" s="879">
        <v>3.0315000000000002E-2</v>
      </c>
      <c r="AL16" s="880">
        <f t="shared" si="7"/>
        <v>0.74</v>
      </c>
      <c r="AM16" s="880">
        <f t="shared" si="8"/>
        <v>0</v>
      </c>
      <c r="AN16" s="878">
        <f t="shared" si="9"/>
        <v>42</v>
      </c>
      <c r="AO16" s="894">
        <v>1190</v>
      </c>
    </row>
    <row r="17" spans="1:41" ht="14.25" x14ac:dyDescent="0.2">
      <c r="A17" s="881">
        <v>44</v>
      </c>
      <c r="B17" s="882" t="s">
        <v>333</v>
      </c>
      <c r="C17" s="900" t="s">
        <v>340</v>
      </c>
      <c r="D17" s="627">
        <v>17569495</v>
      </c>
      <c r="E17" s="891" t="s">
        <v>341</v>
      </c>
      <c r="F17" s="885" t="s">
        <v>137</v>
      </c>
      <c r="G17" s="886">
        <v>1.6</v>
      </c>
      <c r="H17" s="887">
        <v>40</v>
      </c>
      <c r="I17" s="887">
        <v>84</v>
      </c>
      <c r="J17" s="888">
        <v>21</v>
      </c>
      <c r="K17" s="901">
        <v>41186</v>
      </c>
      <c r="L17" s="892">
        <v>67</v>
      </c>
      <c r="M17" s="623">
        <v>700</v>
      </c>
      <c r="N17" s="891">
        <v>100</v>
      </c>
      <c r="O17" s="892">
        <v>15</v>
      </c>
      <c r="P17" s="893">
        <v>921</v>
      </c>
      <c r="Q17" s="624">
        <f t="shared" si="10"/>
        <v>3267</v>
      </c>
      <c r="R17" s="894">
        <v>52.5</v>
      </c>
      <c r="S17" s="894">
        <v>1455</v>
      </c>
      <c r="T17" s="895">
        <f t="shared" si="0"/>
        <v>4.4642857142857144</v>
      </c>
      <c r="U17" s="895">
        <f t="shared" si="1"/>
        <v>19.071428571428573</v>
      </c>
      <c r="V17" s="896">
        <f t="shared" si="2"/>
        <v>113.45717649085532</v>
      </c>
      <c r="W17" s="895">
        <f t="shared" si="11"/>
        <v>0.44536271808999084</v>
      </c>
      <c r="X17" s="625">
        <f t="shared" si="3"/>
        <v>104.90544260106547</v>
      </c>
      <c r="Y17" s="872">
        <v>32.18</v>
      </c>
      <c r="Z17" s="873">
        <v>50.8</v>
      </c>
      <c r="AA17" s="873">
        <v>5.9</v>
      </c>
      <c r="AB17" s="872">
        <v>1158</v>
      </c>
      <c r="AC17" s="872">
        <f t="shared" si="4"/>
        <v>103.46526285286517</v>
      </c>
      <c r="AD17" s="897">
        <f t="shared" si="5"/>
        <v>19.516791289518565</v>
      </c>
      <c r="AE17" s="898" t="s">
        <v>325</v>
      </c>
      <c r="AF17" s="874">
        <v>41561</v>
      </c>
      <c r="AG17" s="875">
        <f t="shared" si="12"/>
        <v>375</v>
      </c>
      <c r="AH17" s="876">
        <v>32.5</v>
      </c>
      <c r="AI17" s="902">
        <v>38694</v>
      </c>
      <c r="AJ17" s="878">
        <f t="shared" si="6"/>
        <v>2492</v>
      </c>
      <c r="AK17" s="879">
        <v>3.0315000000000002E-2</v>
      </c>
      <c r="AL17" s="880">
        <f t="shared" si="7"/>
        <v>0</v>
      </c>
      <c r="AM17" s="880">
        <f t="shared" si="8"/>
        <v>0</v>
      </c>
      <c r="AN17" s="878">
        <f t="shared" si="9"/>
        <v>0</v>
      </c>
      <c r="AO17" s="894">
        <v>1330</v>
      </c>
    </row>
    <row r="18" spans="1:41" ht="15" thickBot="1" x14ac:dyDescent="0.25">
      <c r="A18" s="881">
        <v>45</v>
      </c>
      <c r="B18" s="882" t="s">
        <v>333</v>
      </c>
      <c r="C18" s="900" t="s">
        <v>342</v>
      </c>
      <c r="D18" s="627">
        <v>17569496</v>
      </c>
      <c r="E18" s="891" t="s">
        <v>343</v>
      </c>
      <c r="F18" s="885" t="s">
        <v>137</v>
      </c>
      <c r="G18" s="886">
        <v>2.1</v>
      </c>
      <c r="H18" s="887">
        <v>64</v>
      </c>
      <c r="I18" s="887">
        <v>110</v>
      </c>
      <c r="J18" s="888">
        <v>33</v>
      </c>
      <c r="K18" s="901">
        <v>41189</v>
      </c>
      <c r="L18" s="892">
        <v>74</v>
      </c>
      <c r="M18" s="623">
        <v>747</v>
      </c>
      <c r="N18" s="891">
        <v>100</v>
      </c>
      <c r="O18" s="892">
        <v>8</v>
      </c>
      <c r="P18" s="893">
        <v>989</v>
      </c>
      <c r="Q18" s="624">
        <f t="shared" si="10"/>
        <v>3264</v>
      </c>
      <c r="R18" s="894">
        <v>52</v>
      </c>
      <c r="S18" s="894">
        <v>1507.5</v>
      </c>
      <c r="T18" s="895">
        <f t="shared" si="0"/>
        <v>4.0178571428571432</v>
      </c>
      <c r="U18" s="895">
        <f t="shared" si="1"/>
        <v>18.517857142857142</v>
      </c>
      <c r="V18" s="896">
        <f t="shared" si="2"/>
        <v>110.16394383990351</v>
      </c>
      <c r="W18" s="895">
        <f t="shared" si="11"/>
        <v>0.46185661764705882</v>
      </c>
      <c r="X18" s="625">
        <f t="shared" si="3"/>
        <v>108.79059006170699</v>
      </c>
      <c r="Y18" s="872">
        <v>32.28</v>
      </c>
      <c r="Z18" s="873">
        <v>50.3</v>
      </c>
      <c r="AA18" s="873">
        <v>5.6</v>
      </c>
      <c r="AB18" s="872">
        <v>1243</v>
      </c>
      <c r="AC18" s="872">
        <f t="shared" si="4"/>
        <v>111.05986332133975</v>
      </c>
      <c r="AD18" s="897">
        <f t="shared" si="5"/>
        <v>18.9797137605042</v>
      </c>
      <c r="AE18" s="898" t="s">
        <v>325</v>
      </c>
      <c r="AF18" s="874">
        <v>41561</v>
      </c>
      <c r="AG18" s="875">
        <f t="shared" si="12"/>
        <v>372</v>
      </c>
      <c r="AH18" s="876">
        <v>32.5</v>
      </c>
      <c r="AI18" s="904">
        <v>39077</v>
      </c>
      <c r="AJ18" s="878">
        <f t="shared" si="6"/>
        <v>2112</v>
      </c>
      <c r="AK18" s="879">
        <v>3.0315000000000002E-2</v>
      </c>
      <c r="AL18" s="880">
        <f t="shared" si="7"/>
        <v>0</v>
      </c>
      <c r="AM18" s="880">
        <f t="shared" si="8"/>
        <v>0</v>
      </c>
      <c r="AN18" s="878">
        <f t="shared" si="9"/>
        <v>0</v>
      </c>
      <c r="AO18" s="894">
        <v>1395</v>
      </c>
    </row>
    <row r="19" spans="1:41" ht="14.25" x14ac:dyDescent="0.2">
      <c r="A19" s="881">
        <v>46</v>
      </c>
      <c r="B19" s="882" t="s">
        <v>333</v>
      </c>
      <c r="C19" s="900" t="s">
        <v>340</v>
      </c>
      <c r="D19" s="627">
        <v>17569497</v>
      </c>
      <c r="E19" s="891" t="s">
        <v>344</v>
      </c>
      <c r="F19" s="885" t="s">
        <v>137</v>
      </c>
      <c r="G19" s="886">
        <v>1.6</v>
      </c>
      <c r="H19" s="887">
        <v>40</v>
      </c>
      <c r="I19" s="887">
        <v>84</v>
      </c>
      <c r="J19" s="888">
        <v>21</v>
      </c>
      <c r="K19" s="901">
        <v>41190</v>
      </c>
      <c r="L19" s="892">
        <v>71</v>
      </c>
      <c r="M19" s="623">
        <v>767</v>
      </c>
      <c r="N19" s="891">
        <v>100</v>
      </c>
      <c r="O19" s="892">
        <v>15</v>
      </c>
      <c r="P19" s="893">
        <v>985</v>
      </c>
      <c r="Q19" s="624">
        <f t="shared" si="10"/>
        <v>3263</v>
      </c>
      <c r="R19" s="894">
        <v>53.5</v>
      </c>
      <c r="S19" s="894">
        <v>1487.5</v>
      </c>
      <c r="T19" s="895">
        <f t="shared" si="0"/>
        <v>2.0535714285714284</v>
      </c>
      <c r="U19" s="895">
        <f t="shared" si="1"/>
        <v>17.946428571428573</v>
      </c>
      <c r="V19" s="896">
        <f t="shared" si="2"/>
        <v>106.7644778776307</v>
      </c>
      <c r="W19" s="895">
        <f t="shared" si="11"/>
        <v>0.45586883236285625</v>
      </c>
      <c r="X19" s="625">
        <f t="shared" si="3"/>
        <v>107.38016381827704</v>
      </c>
      <c r="Y19" s="872">
        <v>32.81</v>
      </c>
      <c r="Z19" s="873">
        <v>51.9</v>
      </c>
      <c r="AA19" s="873">
        <v>6.4</v>
      </c>
      <c r="AB19" s="872">
        <v>1213</v>
      </c>
      <c r="AC19" s="872">
        <f t="shared" si="4"/>
        <v>108.37941609717225</v>
      </c>
      <c r="AD19" s="897">
        <f t="shared" si="5"/>
        <v>18.40229740379143</v>
      </c>
      <c r="AE19" s="898" t="s">
        <v>325</v>
      </c>
      <c r="AF19" s="874">
        <v>41561</v>
      </c>
      <c r="AG19" s="875">
        <f t="shared" si="12"/>
        <v>371</v>
      </c>
      <c r="AH19" s="876">
        <v>33</v>
      </c>
      <c r="AI19" s="129">
        <v>37257</v>
      </c>
      <c r="AJ19" s="878">
        <f t="shared" si="6"/>
        <v>3933</v>
      </c>
      <c r="AK19" s="879">
        <v>3.0315000000000002E-2</v>
      </c>
      <c r="AL19" s="880">
        <f t="shared" si="7"/>
        <v>0</v>
      </c>
      <c r="AM19" s="880">
        <f t="shared" si="8"/>
        <v>0.26</v>
      </c>
      <c r="AN19" s="878">
        <f t="shared" si="9"/>
        <v>10</v>
      </c>
      <c r="AO19" s="894">
        <v>1430</v>
      </c>
    </row>
    <row r="20" spans="1:41" ht="14.25" x14ac:dyDescent="0.2">
      <c r="A20" s="881">
        <v>47</v>
      </c>
      <c r="B20" s="882" t="s">
        <v>333</v>
      </c>
      <c r="C20" s="900" t="s">
        <v>345</v>
      </c>
      <c r="D20" s="627">
        <v>17522083</v>
      </c>
      <c r="E20" s="891">
        <v>1206</v>
      </c>
      <c r="F20" s="885" t="s">
        <v>137</v>
      </c>
      <c r="G20" s="886">
        <v>3.4</v>
      </c>
      <c r="H20" s="887">
        <v>69</v>
      </c>
      <c r="I20" s="887">
        <v>123</v>
      </c>
      <c r="J20" s="888">
        <v>28</v>
      </c>
      <c r="K20" s="901">
        <v>41153</v>
      </c>
      <c r="L20" s="892">
        <v>82</v>
      </c>
      <c r="M20" s="623">
        <v>640</v>
      </c>
      <c r="N20" s="891"/>
      <c r="O20" s="892"/>
      <c r="P20" s="893">
        <v>1038</v>
      </c>
      <c r="Q20" s="624">
        <f t="shared" si="10"/>
        <v>3300</v>
      </c>
      <c r="R20" s="894">
        <v>53</v>
      </c>
      <c r="S20" s="894">
        <v>1487.5</v>
      </c>
      <c r="T20" s="895">
        <f t="shared" si="0"/>
        <v>4.1964285714285712</v>
      </c>
      <c r="U20" s="895">
        <f t="shared" si="1"/>
        <v>16.053571428571427</v>
      </c>
      <c r="V20" s="896">
        <f t="shared" si="2"/>
        <v>95.503746877601969</v>
      </c>
      <c r="W20" s="895">
        <f t="shared" si="11"/>
        <v>0.45075757575757575</v>
      </c>
      <c r="X20" s="625">
        <f t="shared" si="3"/>
        <v>106.1762044057691</v>
      </c>
      <c r="Y20" s="872">
        <v>34.15</v>
      </c>
      <c r="Z20" s="873">
        <v>50.9</v>
      </c>
      <c r="AA20" s="873">
        <v>5.9</v>
      </c>
      <c r="AB20" s="872">
        <v>1111</v>
      </c>
      <c r="AC20" s="872">
        <f t="shared" si="4"/>
        <v>99.26589553500277</v>
      </c>
      <c r="AD20" s="897">
        <f t="shared" si="5"/>
        <v>16.504329004329001</v>
      </c>
      <c r="AE20" s="898" t="s">
        <v>325</v>
      </c>
      <c r="AF20" s="874">
        <v>41561</v>
      </c>
      <c r="AG20" s="875">
        <f t="shared" si="12"/>
        <v>408</v>
      </c>
      <c r="AH20" s="905">
        <v>35.5</v>
      </c>
      <c r="AI20" s="906"/>
      <c r="AJ20" s="878" t="str">
        <f t="shared" si="6"/>
        <v xml:space="preserve"> </v>
      </c>
      <c r="AK20" s="879">
        <v>3.0315000000000002E-2</v>
      </c>
      <c r="AL20" s="880">
        <f t="shared" si="7"/>
        <v>0</v>
      </c>
      <c r="AM20" s="880">
        <f t="shared" si="8"/>
        <v>0.52</v>
      </c>
      <c r="AN20" s="878">
        <f t="shared" si="9"/>
        <v>10</v>
      </c>
      <c r="AO20" s="894">
        <v>1370</v>
      </c>
    </row>
    <row r="21" spans="1:41" ht="14.25" x14ac:dyDescent="0.2">
      <c r="A21" s="881">
        <v>48</v>
      </c>
      <c r="B21" s="882" t="s">
        <v>333</v>
      </c>
      <c r="C21" s="900" t="s">
        <v>345</v>
      </c>
      <c r="D21" s="627">
        <v>17522084</v>
      </c>
      <c r="E21" s="891">
        <v>1202</v>
      </c>
      <c r="F21" s="885" t="s">
        <v>137</v>
      </c>
      <c r="G21" s="886">
        <v>2.6</v>
      </c>
      <c r="H21" s="887">
        <v>62</v>
      </c>
      <c r="I21" s="887">
        <v>113</v>
      </c>
      <c r="J21" s="888">
        <v>32</v>
      </c>
      <c r="K21" s="901">
        <v>41159</v>
      </c>
      <c r="L21" s="892">
        <v>76</v>
      </c>
      <c r="M21" s="623">
        <v>645</v>
      </c>
      <c r="N21" s="891"/>
      <c r="O21" s="892"/>
      <c r="P21" s="893">
        <v>1110</v>
      </c>
      <c r="Q21" s="624">
        <f t="shared" si="10"/>
        <v>3294</v>
      </c>
      <c r="R21" s="894">
        <v>54</v>
      </c>
      <c r="S21" s="894">
        <v>1507.5</v>
      </c>
      <c r="T21" s="895">
        <f t="shared" si="0"/>
        <v>3.4821428571428572</v>
      </c>
      <c r="U21" s="895">
        <f t="shared" si="1"/>
        <v>14.196428571428571</v>
      </c>
      <c r="V21" s="896">
        <f t="shared" si="2"/>
        <v>84.455482500215311</v>
      </c>
      <c r="W21" s="895">
        <f t="shared" si="11"/>
        <v>0.45765027322404372</v>
      </c>
      <c r="X21" s="625">
        <f t="shared" si="3"/>
        <v>107.79978323054391</v>
      </c>
      <c r="Y21" s="872">
        <v>40.35</v>
      </c>
      <c r="Z21" s="873">
        <v>50.1</v>
      </c>
      <c r="AA21" s="873">
        <v>5.5</v>
      </c>
      <c r="AB21" s="872">
        <v>1224</v>
      </c>
      <c r="AC21" s="872">
        <f t="shared" si="4"/>
        <v>109.36224674603365</v>
      </c>
      <c r="AD21" s="897">
        <f t="shared" si="5"/>
        <v>14.654078844652615</v>
      </c>
      <c r="AE21" s="898" t="s">
        <v>325</v>
      </c>
      <c r="AF21" s="874">
        <v>41561</v>
      </c>
      <c r="AG21" s="875">
        <f t="shared" si="12"/>
        <v>402</v>
      </c>
      <c r="AH21" s="905">
        <v>41.5</v>
      </c>
      <c r="AI21" s="906"/>
      <c r="AJ21" s="878" t="str">
        <f t="shared" si="6"/>
        <v xml:space="preserve"> </v>
      </c>
      <c r="AK21" s="879">
        <v>3.0315000000000002E-2</v>
      </c>
      <c r="AL21" s="880">
        <f t="shared" si="7"/>
        <v>0</v>
      </c>
      <c r="AM21" s="880">
        <f t="shared" si="8"/>
        <v>0.52</v>
      </c>
      <c r="AN21" s="878">
        <f t="shared" si="9"/>
        <v>10</v>
      </c>
      <c r="AO21" s="894">
        <v>1410</v>
      </c>
    </row>
    <row r="22" spans="1:41" ht="14.25" x14ac:dyDescent="0.2">
      <c r="A22" s="881">
        <v>49</v>
      </c>
      <c r="B22" s="882" t="s">
        <v>333</v>
      </c>
      <c r="C22" s="900" t="s">
        <v>345</v>
      </c>
      <c r="D22" s="627">
        <v>17522086</v>
      </c>
      <c r="E22" s="891">
        <v>1201</v>
      </c>
      <c r="F22" s="885" t="s">
        <v>137</v>
      </c>
      <c r="G22" s="886">
        <v>3.3</v>
      </c>
      <c r="H22" s="887">
        <v>65</v>
      </c>
      <c r="I22" s="887">
        <v>113</v>
      </c>
      <c r="J22" s="888">
        <v>29</v>
      </c>
      <c r="K22" s="901">
        <v>41157</v>
      </c>
      <c r="L22" s="892">
        <v>76</v>
      </c>
      <c r="M22" s="623">
        <v>700</v>
      </c>
      <c r="N22" s="891"/>
      <c r="O22" s="892"/>
      <c r="P22" s="893">
        <v>1125</v>
      </c>
      <c r="Q22" s="624">
        <f t="shared" si="10"/>
        <v>3296</v>
      </c>
      <c r="R22" s="894">
        <v>52.5</v>
      </c>
      <c r="S22" s="894">
        <v>1655</v>
      </c>
      <c r="T22" s="895">
        <f t="shared" si="0"/>
        <v>4.2857142857142856</v>
      </c>
      <c r="U22" s="895">
        <f t="shared" si="1"/>
        <v>18.928571428571427</v>
      </c>
      <c r="V22" s="896">
        <f t="shared" si="2"/>
        <v>112.6073100002871</v>
      </c>
      <c r="W22" s="895">
        <f t="shared" si="11"/>
        <v>0.502123786407767</v>
      </c>
      <c r="X22" s="625">
        <f t="shared" si="3"/>
        <v>118.27554466062411</v>
      </c>
      <c r="Y22" s="872">
        <v>36.75</v>
      </c>
      <c r="Z22" s="873">
        <v>50</v>
      </c>
      <c r="AA22" s="873">
        <v>5.5</v>
      </c>
      <c r="AB22" s="872">
        <v>1271</v>
      </c>
      <c r="AC22" s="872">
        <f t="shared" si="4"/>
        <v>113.56161406389606</v>
      </c>
      <c r="AD22" s="897">
        <f t="shared" si="5"/>
        <v>19.430695214979195</v>
      </c>
      <c r="AE22" s="898" t="s">
        <v>325</v>
      </c>
      <c r="AF22" s="874">
        <v>41561</v>
      </c>
      <c r="AG22" s="875">
        <f t="shared" si="12"/>
        <v>404</v>
      </c>
      <c r="AH22" s="905">
        <v>38</v>
      </c>
      <c r="AI22" s="906"/>
      <c r="AJ22" s="878" t="str">
        <f t="shared" si="6"/>
        <v xml:space="preserve"> </v>
      </c>
      <c r="AK22" s="879">
        <v>3.0315000000000002E-2</v>
      </c>
      <c r="AL22" s="880">
        <f t="shared" si="7"/>
        <v>0</v>
      </c>
      <c r="AM22" s="880">
        <f t="shared" si="8"/>
        <v>0.52</v>
      </c>
      <c r="AN22" s="878">
        <f t="shared" si="9"/>
        <v>10</v>
      </c>
      <c r="AO22" s="894">
        <v>1535</v>
      </c>
    </row>
    <row r="23" spans="1:41" ht="14.25" x14ac:dyDescent="0.2">
      <c r="A23" s="881">
        <v>50</v>
      </c>
      <c r="B23" s="882" t="s">
        <v>333</v>
      </c>
      <c r="C23" s="900" t="s">
        <v>346</v>
      </c>
      <c r="D23" s="627">
        <v>17534096</v>
      </c>
      <c r="E23" s="891">
        <v>1249</v>
      </c>
      <c r="F23" s="885" t="s">
        <v>137</v>
      </c>
      <c r="G23" s="886">
        <v>1.5</v>
      </c>
      <c r="H23" s="887">
        <v>54</v>
      </c>
      <c r="I23" s="887">
        <v>100</v>
      </c>
      <c r="J23" s="888">
        <v>28</v>
      </c>
      <c r="K23" s="901">
        <v>41198</v>
      </c>
      <c r="L23" s="892">
        <v>80</v>
      </c>
      <c r="M23" s="623">
        <v>745</v>
      </c>
      <c r="N23" s="891"/>
      <c r="O23" s="892"/>
      <c r="P23" s="893">
        <v>879</v>
      </c>
      <c r="Q23" s="624">
        <f t="shared" si="10"/>
        <v>3255</v>
      </c>
      <c r="R23" s="894">
        <v>49.5</v>
      </c>
      <c r="S23" s="894">
        <v>1347.5</v>
      </c>
      <c r="T23" s="895">
        <f t="shared" si="0"/>
        <v>4.7321428571428568</v>
      </c>
      <c r="U23" s="895">
        <f t="shared" si="1"/>
        <v>16.732142857142858</v>
      </c>
      <c r="V23" s="896">
        <f t="shared" si="2"/>
        <v>99.54061270780096</v>
      </c>
      <c r="W23" s="895">
        <f t="shared" si="11"/>
        <v>0.41397849462365593</v>
      </c>
      <c r="X23" s="625">
        <f t="shared" si="3"/>
        <v>97.512870839453981</v>
      </c>
      <c r="Y23" s="872">
        <v>29.59</v>
      </c>
      <c r="Z23" s="873">
        <v>48.1</v>
      </c>
      <c r="AA23" s="873">
        <v>4.5</v>
      </c>
      <c r="AB23" s="872">
        <v>1115</v>
      </c>
      <c r="AC23" s="872">
        <f t="shared" si="4"/>
        <v>99.623288498225108</v>
      </c>
      <c r="AD23" s="897">
        <f t="shared" si="5"/>
        <v>17.146121351766514</v>
      </c>
      <c r="AE23" s="898" t="s">
        <v>325</v>
      </c>
      <c r="AF23" s="874">
        <v>41561</v>
      </c>
      <c r="AG23" s="875">
        <f t="shared" si="12"/>
        <v>363</v>
      </c>
      <c r="AH23" s="905">
        <v>29.5</v>
      </c>
      <c r="AI23" s="906"/>
      <c r="AJ23" s="878" t="str">
        <f t="shared" si="6"/>
        <v xml:space="preserve"> </v>
      </c>
      <c r="AK23" s="879">
        <v>3.0315000000000002E-2</v>
      </c>
      <c r="AL23" s="880">
        <f t="shared" si="7"/>
        <v>0</v>
      </c>
      <c r="AM23" s="880">
        <f t="shared" si="8"/>
        <v>0.52</v>
      </c>
      <c r="AN23" s="878">
        <f t="shared" si="9"/>
        <v>10</v>
      </c>
      <c r="AO23" s="894">
        <v>1215</v>
      </c>
    </row>
    <row r="24" spans="1:41" ht="14.25" x14ac:dyDescent="0.2">
      <c r="A24" s="881">
        <v>51</v>
      </c>
      <c r="B24" s="882" t="s">
        <v>333</v>
      </c>
      <c r="C24" s="900" t="s">
        <v>347</v>
      </c>
      <c r="D24" s="627">
        <v>17534097</v>
      </c>
      <c r="E24" s="891">
        <v>1252</v>
      </c>
      <c r="F24" s="885" t="s">
        <v>137</v>
      </c>
      <c r="G24" s="886">
        <v>3.6</v>
      </c>
      <c r="H24" s="887">
        <v>52</v>
      </c>
      <c r="I24" s="887">
        <v>99</v>
      </c>
      <c r="J24" s="888">
        <v>30</v>
      </c>
      <c r="K24" s="901">
        <v>41204</v>
      </c>
      <c r="L24" s="892">
        <v>80</v>
      </c>
      <c r="M24" s="623">
        <v>700</v>
      </c>
      <c r="N24" s="891"/>
      <c r="O24" s="892"/>
      <c r="P24" s="893">
        <v>843</v>
      </c>
      <c r="Q24" s="624">
        <f t="shared" si="10"/>
        <v>3249</v>
      </c>
      <c r="R24" s="894">
        <v>50</v>
      </c>
      <c r="S24" s="894">
        <v>1225</v>
      </c>
      <c r="T24" s="895">
        <f t="shared" si="0"/>
        <v>2.1428571428571428</v>
      </c>
      <c r="U24" s="895">
        <f t="shared" si="1"/>
        <v>13.642857142857142</v>
      </c>
      <c r="V24" s="896">
        <f t="shared" si="2"/>
        <v>81.162249849263517</v>
      </c>
      <c r="W24" s="895">
        <f t="shared" si="11"/>
        <v>0.3770390889504463</v>
      </c>
      <c r="X24" s="625">
        <f t="shared" si="3"/>
        <v>88.811772736344793</v>
      </c>
      <c r="Y24" s="872">
        <v>34.28</v>
      </c>
      <c r="Z24" s="873">
        <v>48.8</v>
      </c>
      <c r="AA24" s="873">
        <v>4.9000000000000004</v>
      </c>
      <c r="AB24" s="872">
        <v>1108</v>
      </c>
      <c r="AC24" s="872">
        <f t="shared" si="4"/>
        <v>98.997850812586023</v>
      </c>
      <c r="AD24" s="897">
        <f t="shared" si="5"/>
        <v>14.019896231807589</v>
      </c>
      <c r="AE24" s="898" t="s">
        <v>325</v>
      </c>
      <c r="AF24" s="874">
        <v>41561</v>
      </c>
      <c r="AG24" s="875">
        <f t="shared" si="12"/>
        <v>357</v>
      </c>
      <c r="AH24" s="905">
        <v>33.5</v>
      </c>
      <c r="AI24" s="907"/>
      <c r="AJ24" s="878" t="str">
        <f t="shared" si="6"/>
        <v xml:space="preserve"> </v>
      </c>
      <c r="AK24" s="879">
        <v>3.0315000000000002E-2</v>
      </c>
      <c r="AL24" s="880">
        <f t="shared" si="7"/>
        <v>0</v>
      </c>
      <c r="AM24" s="880">
        <f t="shared" si="8"/>
        <v>0.52</v>
      </c>
      <c r="AN24" s="878">
        <f t="shared" si="9"/>
        <v>10</v>
      </c>
      <c r="AO24" s="894">
        <v>1165</v>
      </c>
    </row>
    <row r="25" spans="1:41" ht="14.25" x14ac:dyDescent="0.2">
      <c r="A25" s="881">
        <v>52</v>
      </c>
      <c r="B25" s="882" t="s">
        <v>333</v>
      </c>
      <c r="C25" s="900" t="s">
        <v>348</v>
      </c>
      <c r="D25" s="627">
        <v>17553145</v>
      </c>
      <c r="E25" s="891" t="s">
        <v>349</v>
      </c>
      <c r="F25" s="885" t="s">
        <v>137</v>
      </c>
      <c r="G25" s="886">
        <v>2.5</v>
      </c>
      <c r="H25" s="887">
        <v>58</v>
      </c>
      <c r="I25" s="887">
        <v>113</v>
      </c>
      <c r="J25" s="888">
        <v>26</v>
      </c>
      <c r="K25" s="901">
        <v>41210</v>
      </c>
      <c r="L25" s="892">
        <v>73</v>
      </c>
      <c r="M25" s="623">
        <v>814</v>
      </c>
      <c r="N25" s="891">
        <v>104</v>
      </c>
      <c r="O25" s="892">
        <v>3</v>
      </c>
      <c r="P25" s="893">
        <v>1058</v>
      </c>
      <c r="Q25" s="624">
        <f t="shared" si="10"/>
        <v>3243</v>
      </c>
      <c r="R25" s="894">
        <v>51.5</v>
      </c>
      <c r="S25" s="894">
        <v>1435</v>
      </c>
      <c r="T25" s="895">
        <f t="shared" si="0"/>
        <v>3.9285714285714284</v>
      </c>
      <c r="U25" s="895">
        <f t="shared" si="1"/>
        <v>13.464285714285714</v>
      </c>
      <c r="V25" s="896">
        <f t="shared" si="2"/>
        <v>80.099916736053274</v>
      </c>
      <c r="W25" s="895">
        <f t="shared" si="11"/>
        <v>0.44249152019734811</v>
      </c>
      <c r="X25" s="625">
        <f t="shared" si="3"/>
        <v>104.22913029765873</v>
      </c>
      <c r="Y25" s="872">
        <v>35.64</v>
      </c>
      <c r="Z25" s="873">
        <v>50.5</v>
      </c>
      <c r="AA25" s="873">
        <v>5.7</v>
      </c>
      <c r="AB25" s="872">
        <v>1275</v>
      </c>
      <c r="AC25" s="872">
        <f t="shared" si="4"/>
        <v>113.9190070271184</v>
      </c>
      <c r="AD25" s="897">
        <f t="shared" si="5"/>
        <v>13.906777234483062</v>
      </c>
      <c r="AE25" s="898" t="s">
        <v>325</v>
      </c>
      <c r="AF25" s="874">
        <v>41561</v>
      </c>
      <c r="AG25" s="875">
        <f t="shared" si="12"/>
        <v>351</v>
      </c>
      <c r="AH25" s="905">
        <v>35</v>
      </c>
      <c r="AI25" s="907">
        <v>39694</v>
      </c>
      <c r="AJ25" s="878">
        <f t="shared" si="6"/>
        <v>1516</v>
      </c>
      <c r="AK25" s="879">
        <v>3.0315000000000002E-2</v>
      </c>
      <c r="AL25" s="880">
        <f t="shared" si="7"/>
        <v>0.14000000000000001</v>
      </c>
      <c r="AM25" s="880">
        <f t="shared" si="8"/>
        <v>0</v>
      </c>
      <c r="AN25" s="878">
        <f t="shared" si="9"/>
        <v>18</v>
      </c>
      <c r="AO25" s="894">
        <v>1325</v>
      </c>
    </row>
    <row r="26" spans="1:41" ht="14.25" x14ac:dyDescent="0.2">
      <c r="A26" s="881">
        <v>53</v>
      </c>
      <c r="B26" s="882" t="s">
        <v>333</v>
      </c>
      <c r="C26" s="900" t="s">
        <v>350</v>
      </c>
      <c r="D26" s="627">
        <v>17553147</v>
      </c>
      <c r="E26" s="891" t="s">
        <v>351</v>
      </c>
      <c r="F26" s="885" t="s">
        <v>137</v>
      </c>
      <c r="G26" s="886">
        <v>2</v>
      </c>
      <c r="H26" s="887">
        <v>61</v>
      </c>
      <c r="I26" s="887">
        <v>120</v>
      </c>
      <c r="J26" s="888">
        <v>33</v>
      </c>
      <c r="K26" s="901">
        <v>41161</v>
      </c>
      <c r="L26" s="892">
        <v>63</v>
      </c>
      <c r="M26" s="623">
        <v>799</v>
      </c>
      <c r="N26" s="891">
        <v>102</v>
      </c>
      <c r="O26" s="892">
        <v>3</v>
      </c>
      <c r="P26" s="893">
        <v>1203</v>
      </c>
      <c r="Q26" s="624">
        <f t="shared" si="10"/>
        <v>3292</v>
      </c>
      <c r="R26" s="894">
        <v>52</v>
      </c>
      <c r="S26" s="894">
        <v>1725</v>
      </c>
      <c r="T26" s="895">
        <f t="shared" si="0"/>
        <v>3.9285714285714284</v>
      </c>
      <c r="U26" s="895">
        <f t="shared" si="1"/>
        <v>18.642857142857142</v>
      </c>
      <c r="V26" s="896">
        <f t="shared" si="2"/>
        <v>110.90757701915068</v>
      </c>
      <c r="W26" s="895">
        <f t="shared" si="11"/>
        <v>0.52399756986634261</v>
      </c>
      <c r="X26" s="625">
        <f t="shared" si="3"/>
        <v>123.42792684681795</v>
      </c>
      <c r="Y26" s="872">
        <v>29.88</v>
      </c>
      <c r="Z26" s="873">
        <v>50.1</v>
      </c>
      <c r="AA26" s="873">
        <v>5.5</v>
      </c>
      <c r="AB26" s="872">
        <v>1401</v>
      </c>
      <c r="AC26" s="872">
        <f t="shared" si="4"/>
        <v>125.17688536862185</v>
      </c>
      <c r="AD26" s="897">
        <f t="shared" si="5"/>
        <v>19.166854712723485</v>
      </c>
      <c r="AE26" s="898" t="s">
        <v>325</v>
      </c>
      <c r="AF26" s="874">
        <v>41561</v>
      </c>
      <c r="AG26" s="875">
        <f t="shared" si="12"/>
        <v>400</v>
      </c>
      <c r="AH26" s="905">
        <v>31</v>
      </c>
      <c r="AI26" s="907">
        <v>38972</v>
      </c>
      <c r="AJ26" s="878">
        <f t="shared" si="6"/>
        <v>2189</v>
      </c>
      <c r="AK26" s="879">
        <v>3.0315000000000002E-2</v>
      </c>
      <c r="AL26" s="880">
        <f t="shared" si="7"/>
        <v>0</v>
      </c>
      <c r="AM26" s="880">
        <f t="shared" si="8"/>
        <v>0</v>
      </c>
      <c r="AN26" s="878">
        <f t="shared" si="9"/>
        <v>0</v>
      </c>
      <c r="AO26" s="894">
        <v>1615</v>
      </c>
    </row>
    <row r="27" spans="1:41" ht="14.25" x14ac:dyDescent="0.2">
      <c r="A27" s="881">
        <v>54</v>
      </c>
      <c r="B27" s="882" t="s">
        <v>333</v>
      </c>
      <c r="C27" s="900" t="s">
        <v>352</v>
      </c>
      <c r="D27" s="627">
        <v>17553146</v>
      </c>
      <c r="E27" s="891" t="s">
        <v>353</v>
      </c>
      <c r="F27" s="885" t="s">
        <v>137</v>
      </c>
      <c r="G27" s="886">
        <v>1.9</v>
      </c>
      <c r="H27" s="887">
        <v>47</v>
      </c>
      <c r="I27" s="887">
        <v>84</v>
      </c>
      <c r="J27" s="888">
        <v>23</v>
      </c>
      <c r="K27" s="901">
        <v>41161</v>
      </c>
      <c r="L27" s="892">
        <v>70</v>
      </c>
      <c r="M27" s="623">
        <v>745</v>
      </c>
      <c r="N27" s="891">
        <v>95</v>
      </c>
      <c r="O27" s="892">
        <v>3</v>
      </c>
      <c r="P27" s="893">
        <v>1008</v>
      </c>
      <c r="Q27" s="624">
        <f t="shared" si="10"/>
        <v>3292</v>
      </c>
      <c r="R27" s="894">
        <v>53.5</v>
      </c>
      <c r="S27" s="894">
        <v>1420</v>
      </c>
      <c r="T27" s="895">
        <f t="shared" si="0"/>
        <v>2.1428571428571428</v>
      </c>
      <c r="U27" s="895">
        <f t="shared" si="1"/>
        <v>14.714285714285714</v>
      </c>
      <c r="V27" s="896">
        <f t="shared" si="2"/>
        <v>87.536248528525064</v>
      </c>
      <c r="W27" s="895">
        <f t="shared" si="11"/>
        <v>0.43134872417982989</v>
      </c>
      <c r="X27" s="625">
        <f t="shared" si="3"/>
        <v>101.60443833187334</v>
      </c>
      <c r="Y27" s="872">
        <v>36.380000000000003</v>
      </c>
      <c r="Z27" s="873">
        <v>51.1</v>
      </c>
      <c r="AA27" s="873">
        <v>6</v>
      </c>
      <c r="AB27" s="872">
        <v>1123</v>
      </c>
      <c r="AC27" s="872">
        <f t="shared" si="4"/>
        <v>100.33807442466977</v>
      </c>
      <c r="AD27" s="897">
        <f t="shared" si="5"/>
        <v>15.145634438465544</v>
      </c>
      <c r="AE27" s="898" t="s">
        <v>325</v>
      </c>
      <c r="AF27" s="874">
        <v>41561</v>
      </c>
      <c r="AG27" s="875">
        <f t="shared" si="12"/>
        <v>400</v>
      </c>
      <c r="AH27" s="905">
        <v>37.5</v>
      </c>
      <c r="AI27" s="907">
        <v>38233</v>
      </c>
      <c r="AJ27" s="878">
        <f t="shared" si="6"/>
        <v>2928</v>
      </c>
      <c r="AK27" s="879">
        <v>3.0315000000000002E-2</v>
      </c>
      <c r="AL27" s="880">
        <f t="shared" si="7"/>
        <v>0</v>
      </c>
      <c r="AM27" s="880">
        <f t="shared" si="8"/>
        <v>0</v>
      </c>
      <c r="AN27" s="878">
        <f t="shared" si="9"/>
        <v>0</v>
      </c>
      <c r="AO27" s="894">
        <v>1360</v>
      </c>
    </row>
    <row r="28" spans="1:41" ht="14.25" x14ac:dyDescent="0.2">
      <c r="A28" s="881">
        <v>55</v>
      </c>
      <c r="B28" s="882" t="s">
        <v>333</v>
      </c>
      <c r="C28" s="900" t="s">
        <v>354</v>
      </c>
      <c r="D28" s="627">
        <v>17581568</v>
      </c>
      <c r="E28" s="891">
        <v>23</v>
      </c>
      <c r="F28" s="885" t="s">
        <v>137</v>
      </c>
      <c r="G28" s="886">
        <v>1</v>
      </c>
      <c r="H28" s="887">
        <v>60</v>
      </c>
      <c r="I28" s="887">
        <v>105</v>
      </c>
      <c r="J28" s="888">
        <v>25</v>
      </c>
      <c r="K28" s="901">
        <v>41198</v>
      </c>
      <c r="L28" s="892">
        <v>70</v>
      </c>
      <c r="M28" s="623">
        <v>744</v>
      </c>
      <c r="N28" s="891">
        <v>114</v>
      </c>
      <c r="O28" s="892">
        <v>19</v>
      </c>
      <c r="P28" s="893">
        <v>941</v>
      </c>
      <c r="Q28" s="624">
        <f t="shared" si="10"/>
        <v>3255</v>
      </c>
      <c r="R28" s="894">
        <v>51</v>
      </c>
      <c r="S28" s="894">
        <v>1425</v>
      </c>
      <c r="T28" s="895">
        <f t="shared" si="0"/>
        <v>2.6785714285714284</v>
      </c>
      <c r="U28" s="895">
        <f t="shared" si="1"/>
        <v>17.285714285714285</v>
      </c>
      <c r="V28" s="896">
        <f t="shared" si="2"/>
        <v>102.83384535875273</v>
      </c>
      <c r="W28" s="895">
        <f t="shared" si="11"/>
        <v>0.43778801843317972</v>
      </c>
      <c r="X28" s="625">
        <f t="shared" si="3"/>
        <v>103.12121777085113</v>
      </c>
      <c r="Y28" s="872">
        <v>38.25</v>
      </c>
      <c r="Z28" s="873">
        <v>49.6</v>
      </c>
      <c r="AA28" s="873">
        <v>5.3</v>
      </c>
      <c r="AB28" s="872">
        <v>1248</v>
      </c>
      <c r="AC28" s="872">
        <f t="shared" si="4"/>
        <v>111.50660452536765</v>
      </c>
      <c r="AD28" s="897">
        <f t="shared" si="5"/>
        <v>17.723502304147466</v>
      </c>
      <c r="AE28" s="898" t="s">
        <v>325</v>
      </c>
      <c r="AF28" s="874">
        <v>41561</v>
      </c>
      <c r="AG28" s="875">
        <f t="shared" si="12"/>
        <v>363</v>
      </c>
      <c r="AH28" s="905">
        <v>38</v>
      </c>
      <c r="AI28" s="907">
        <v>39769</v>
      </c>
      <c r="AJ28" s="878">
        <f t="shared" si="6"/>
        <v>1429</v>
      </c>
      <c r="AK28" s="879">
        <v>3.0315000000000002E-2</v>
      </c>
      <c r="AL28" s="880">
        <f t="shared" si="7"/>
        <v>0.39</v>
      </c>
      <c r="AM28" s="880">
        <f t="shared" si="8"/>
        <v>0</v>
      </c>
      <c r="AN28" s="878">
        <f t="shared" si="9"/>
        <v>18</v>
      </c>
      <c r="AO28" s="894">
        <v>1350</v>
      </c>
    </row>
    <row r="29" spans="1:41" ht="14.25" x14ac:dyDescent="0.2">
      <c r="A29" s="881">
        <v>56</v>
      </c>
      <c r="B29" s="882" t="s">
        <v>333</v>
      </c>
      <c r="C29" s="900" t="s">
        <v>355</v>
      </c>
      <c r="D29" s="304">
        <v>17581570</v>
      </c>
      <c r="E29" s="891">
        <v>73</v>
      </c>
      <c r="F29" s="885" t="s">
        <v>137</v>
      </c>
      <c r="G29" s="886">
        <v>-0.2</v>
      </c>
      <c r="H29" s="887">
        <v>47</v>
      </c>
      <c r="I29" s="887">
        <v>85</v>
      </c>
      <c r="J29" s="888">
        <v>26</v>
      </c>
      <c r="K29" s="901">
        <v>41211</v>
      </c>
      <c r="L29" s="892">
        <v>62</v>
      </c>
      <c r="M29" s="623">
        <v>678</v>
      </c>
      <c r="N29" s="891">
        <v>104</v>
      </c>
      <c r="O29" s="892">
        <v>19</v>
      </c>
      <c r="P29" s="893">
        <v>857</v>
      </c>
      <c r="Q29" s="624">
        <f t="shared" si="10"/>
        <v>3242</v>
      </c>
      <c r="R29" s="894">
        <v>50</v>
      </c>
      <c r="S29" s="894">
        <v>1300</v>
      </c>
      <c r="T29" s="895">
        <f t="shared" si="0"/>
        <v>4.4642857142857144</v>
      </c>
      <c r="U29" s="895">
        <f t="shared" si="1"/>
        <v>15.821428571428571</v>
      </c>
      <c r="V29" s="896">
        <f t="shared" si="2"/>
        <v>94.122713830428651</v>
      </c>
      <c r="W29" s="895">
        <f t="shared" si="11"/>
        <v>0.40098704503392968</v>
      </c>
      <c r="X29" s="625">
        <f t="shared" si="3"/>
        <v>94.452727468934398</v>
      </c>
      <c r="Y29" s="872">
        <v>41.51</v>
      </c>
      <c r="Z29" s="873">
        <v>47.5</v>
      </c>
      <c r="AA29" s="873">
        <v>4.2</v>
      </c>
      <c r="AB29" s="872">
        <v>1129</v>
      </c>
      <c r="AC29" s="872">
        <f t="shared" si="4"/>
        <v>100.87416386950328</v>
      </c>
      <c r="AD29" s="897">
        <f t="shared" si="5"/>
        <v>16.222415616462502</v>
      </c>
      <c r="AE29" s="898" t="s">
        <v>325</v>
      </c>
      <c r="AF29" s="874">
        <v>41561</v>
      </c>
      <c r="AG29" s="875">
        <f t="shared" si="12"/>
        <v>350</v>
      </c>
      <c r="AH29" s="905">
        <v>41</v>
      </c>
      <c r="AI29" s="907">
        <v>39378</v>
      </c>
      <c r="AJ29" s="878">
        <f t="shared" si="6"/>
        <v>1833</v>
      </c>
      <c r="AK29" s="879">
        <v>3.0315000000000002E-2</v>
      </c>
      <c r="AL29" s="880">
        <f t="shared" si="7"/>
        <v>0.14000000000000001</v>
      </c>
      <c r="AM29" s="880">
        <f t="shared" si="8"/>
        <v>0</v>
      </c>
      <c r="AN29" s="878">
        <f t="shared" si="9"/>
        <v>0</v>
      </c>
      <c r="AO29" s="894">
        <v>1175</v>
      </c>
    </row>
    <row r="30" spans="1:41" ht="14.25" x14ac:dyDescent="0.2">
      <c r="A30" s="881">
        <v>57</v>
      </c>
      <c r="B30" s="882" t="s">
        <v>333</v>
      </c>
      <c r="C30" s="900" t="s">
        <v>356</v>
      </c>
      <c r="D30" s="627">
        <v>17617847</v>
      </c>
      <c r="E30" s="891">
        <v>183</v>
      </c>
      <c r="F30" s="885" t="s">
        <v>137</v>
      </c>
      <c r="G30" s="886">
        <v>2.2999999999999998</v>
      </c>
      <c r="H30" s="887">
        <v>61</v>
      </c>
      <c r="I30" s="887">
        <v>107</v>
      </c>
      <c r="J30" s="888">
        <v>34</v>
      </c>
      <c r="K30" s="901">
        <v>41155</v>
      </c>
      <c r="L30" s="892">
        <v>70</v>
      </c>
      <c r="M30" s="623">
        <v>614</v>
      </c>
      <c r="N30" s="891">
        <v>113</v>
      </c>
      <c r="O30" s="892">
        <v>16</v>
      </c>
      <c r="P30" s="893">
        <v>938</v>
      </c>
      <c r="Q30" s="624">
        <f t="shared" si="10"/>
        <v>3298</v>
      </c>
      <c r="R30" s="894">
        <v>52</v>
      </c>
      <c r="S30" s="894">
        <v>1367.5</v>
      </c>
      <c r="T30" s="895">
        <f t="shared" si="0"/>
        <v>1.875</v>
      </c>
      <c r="U30" s="895">
        <f t="shared" si="1"/>
        <v>15.339285714285714</v>
      </c>
      <c r="V30" s="896">
        <f t="shared" si="2"/>
        <v>91.254414424760952</v>
      </c>
      <c r="W30" s="895">
        <f t="shared" si="11"/>
        <v>0.41464523953911464</v>
      </c>
      <c r="X30" s="625">
        <f t="shared" si="3"/>
        <v>97.669922985080746</v>
      </c>
      <c r="Y30" s="872">
        <v>33.69</v>
      </c>
      <c r="Z30" s="873">
        <v>49</v>
      </c>
      <c r="AA30" s="873">
        <v>5</v>
      </c>
      <c r="AB30" s="872">
        <v>1043</v>
      </c>
      <c r="AC30" s="872">
        <f t="shared" si="4"/>
        <v>93.190215160223119</v>
      </c>
      <c r="AD30" s="897">
        <f t="shared" si="5"/>
        <v>15.753930953824828</v>
      </c>
      <c r="AE30" s="898" t="s">
        <v>325</v>
      </c>
      <c r="AF30" s="874">
        <v>41561</v>
      </c>
      <c r="AG30" s="875">
        <f t="shared" si="12"/>
        <v>406</v>
      </c>
      <c r="AH30" s="905">
        <v>35</v>
      </c>
      <c r="AI30" s="907"/>
      <c r="AJ30" s="878" t="str">
        <f t="shared" si="6"/>
        <v xml:space="preserve"> </v>
      </c>
      <c r="AK30" s="879">
        <v>3.0315000000000002E-2</v>
      </c>
      <c r="AL30" s="880">
        <f t="shared" si="7"/>
        <v>0</v>
      </c>
      <c r="AM30" s="880">
        <f t="shared" si="8"/>
        <v>0.52</v>
      </c>
      <c r="AN30" s="878">
        <f t="shared" si="9"/>
        <v>10</v>
      </c>
      <c r="AO30" s="894">
        <v>1315</v>
      </c>
    </row>
    <row r="31" spans="1:41" ht="14.25" x14ac:dyDescent="0.2">
      <c r="A31" s="881">
        <v>58</v>
      </c>
      <c r="B31" s="882" t="s">
        <v>333</v>
      </c>
      <c r="C31" s="900" t="s">
        <v>334</v>
      </c>
      <c r="D31" s="627">
        <v>17617848</v>
      </c>
      <c r="E31" s="891">
        <v>184</v>
      </c>
      <c r="F31" s="885" t="s">
        <v>137</v>
      </c>
      <c r="G31" s="886">
        <v>1.5</v>
      </c>
      <c r="H31" s="887">
        <v>58</v>
      </c>
      <c r="I31" s="887">
        <v>104</v>
      </c>
      <c r="J31" s="888">
        <v>26</v>
      </c>
      <c r="K31" s="901">
        <v>41156</v>
      </c>
      <c r="L31" s="892">
        <v>72</v>
      </c>
      <c r="M31" s="623">
        <v>602</v>
      </c>
      <c r="N31" s="891">
        <v>111</v>
      </c>
      <c r="O31" s="892">
        <v>16</v>
      </c>
      <c r="P31" s="893">
        <v>957</v>
      </c>
      <c r="Q31" s="624">
        <f t="shared" si="10"/>
        <v>3297</v>
      </c>
      <c r="R31" s="894">
        <v>51.5</v>
      </c>
      <c r="S31" s="894">
        <v>1455</v>
      </c>
      <c r="T31" s="895">
        <f t="shared" si="0"/>
        <v>3.3928571428571428</v>
      </c>
      <c r="U31" s="895">
        <f t="shared" si="1"/>
        <v>17.785714285714285</v>
      </c>
      <c r="V31" s="896">
        <f t="shared" si="2"/>
        <v>105.80837807574146</v>
      </c>
      <c r="W31" s="895">
        <f t="shared" si="11"/>
        <v>0.44131028207461326</v>
      </c>
      <c r="X31" s="625">
        <f t="shared" si="3"/>
        <v>103.95088898322138</v>
      </c>
      <c r="Y31" s="872">
        <v>38.22</v>
      </c>
      <c r="Z31" s="873">
        <v>49</v>
      </c>
      <c r="AA31" s="873">
        <v>5</v>
      </c>
      <c r="AB31" s="872">
        <v>1076</v>
      </c>
      <c r="AC31" s="872">
        <f t="shared" si="4"/>
        <v>96.13870710680736</v>
      </c>
      <c r="AD31" s="897">
        <f t="shared" si="5"/>
        <v>18.227024567788899</v>
      </c>
      <c r="AE31" s="898" t="s">
        <v>325</v>
      </c>
      <c r="AF31" s="874">
        <v>41561</v>
      </c>
      <c r="AG31" s="875">
        <f t="shared" si="12"/>
        <v>405</v>
      </c>
      <c r="AH31" s="905">
        <v>39.5</v>
      </c>
      <c r="AI31" s="907"/>
      <c r="AJ31" s="878" t="str">
        <f t="shared" si="6"/>
        <v xml:space="preserve"> </v>
      </c>
      <c r="AK31" s="879">
        <v>3.0315000000000002E-2</v>
      </c>
      <c r="AL31" s="880">
        <f t="shared" si="7"/>
        <v>0</v>
      </c>
      <c r="AM31" s="880">
        <f t="shared" si="8"/>
        <v>0.52</v>
      </c>
      <c r="AN31" s="878">
        <f t="shared" si="9"/>
        <v>10</v>
      </c>
      <c r="AO31" s="894">
        <v>1360</v>
      </c>
    </row>
    <row r="32" spans="1:41" ht="14.25" x14ac:dyDescent="0.2">
      <c r="A32" s="881">
        <v>59</v>
      </c>
      <c r="B32" s="882" t="s">
        <v>333</v>
      </c>
      <c r="C32" s="900" t="s">
        <v>339</v>
      </c>
      <c r="D32" t="s">
        <v>357</v>
      </c>
      <c r="E32" s="891">
        <v>190</v>
      </c>
      <c r="F32" s="885" t="s">
        <v>137</v>
      </c>
      <c r="G32" s="886"/>
      <c r="H32" s="887"/>
      <c r="I32" s="887"/>
      <c r="J32" s="888"/>
      <c r="K32" s="901">
        <v>41171</v>
      </c>
      <c r="L32" s="892">
        <v>84</v>
      </c>
      <c r="M32" s="623">
        <v>603</v>
      </c>
      <c r="N32" s="891">
        <v>111</v>
      </c>
      <c r="O32" s="892">
        <v>16</v>
      </c>
      <c r="P32" s="893">
        <v>906</v>
      </c>
      <c r="Q32" s="624">
        <f t="shared" si="10"/>
        <v>3282</v>
      </c>
      <c r="R32" s="894">
        <v>52</v>
      </c>
      <c r="S32" s="894">
        <v>1400</v>
      </c>
      <c r="T32" s="895">
        <f t="shared" si="0"/>
        <v>2.8571428571428572</v>
      </c>
      <c r="U32" s="895">
        <f t="shared" si="1"/>
        <v>17.642857142857142</v>
      </c>
      <c r="V32" s="896">
        <f t="shared" si="2"/>
        <v>104.95851158517327</v>
      </c>
      <c r="W32" s="895">
        <f t="shared" si="11"/>
        <v>0.42656916514320536</v>
      </c>
      <c r="X32" s="625">
        <f t="shared" si="3"/>
        <v>100.47861047110098</v>
      </c>
      <c r="Y32" s="872">
        <v>36.700000000000003</v>
      </c>
      <c r="Z32" s="873">
        <v>49.4</v>
      </c>
      <c r="AA32" s="873">
        <v>5.2</v>
      </c>
      <c r="AB32" s="872">
        <v>1056</v>
      </c>
      <c r="AC32" s="872">
        <f t="shared" si="4"/>
        <v>94.351742290695711</v>
      </c>
      <c r="AD32" s="897">
        <f t="shared" si="5"/>
        <v>18.069426308000349</v>
      </c>
      <c r="AE32" s="898" t="s">
        <v>325</v>
      </c>
      <c r="AF32" s="874">
        <v>41561</v>
      </c>
      <c r="AG32" s="875">
        <f t="shared" si="12"/>
        <v>390</v>
      </c>
      <c r="AH32" s="905">
        <v>37.5</v>
      </c>
      <c r="AI32" s="907"/>
      <c r="AJ32" s="878" t="str">
        <f t="shared" si="6"/>
        <v xml:space="preserve"> </v>
      </c>
      <c r="AK32" s="879">
        <v>3.0315000000000002E-2</v>
      </c>
      <c r="AL32" s="880">
        <f t="shared" si="7"/>
        <v>0</v>
      </c>
      <c r="AM32" s="880">
        <f t="shared" si="8"/>
        <v>0.52</v>
      </c>
      <c r="AN32" s="878">
        <f t="shared" si="9"/>
        <v>10</v>
      </c>
      <c r="AO32" s="894">
        <v>1320</v>
      </c>
    </row>
    <row r="33" spans="1:44" ht="15.75" customHeight="1" x14ac:dyDescent="0.2">
      <c r="A33" s="881">
        <v>60</v>
      </c>
      <c r="B33" s="882" t="s">
        <v>333</v>
      </c>
      <c r="C33" s="900" t="s">
        <v>339</v>
      </c>
      <c r="D33" s="627">
        <v>17617849</v>
      </c>
      <c r="E33" s="891">
        <v>194</v>
      </c>
      <c r="F33" s="885" t="s">
        <v>137</v>
      </c>
      <c r="G33" s="886">
        <v>3.8</v>
      </c>
      <c r="H33" s="887">
        <v>69</v>
      </c>
      <c r="I33" s="887">
        <v>108</v>
      </c>
      <c r="J33" s="888">
        <v>35</v>
      </c>
      <c r="K33" s="901">
        <v>41188</v>
      </c>
      <c r="L33" s="892">
        <v>80</v>
      </c>
      <c r="M33" s="623">
        <v>689</v>
      </c>
      <c r="N33" s="891">
        <v>127</v>
      </c>
      <c r="O33" s="892">
        <v>16</v>
      </c>
      <c r="P33" s="893">
        <v>849</v>
      </c>
      <c r="Q33" s="624">
        <f t="shared" si="10"/>
        <v>3265</v>
      </c>
      <c r="R33" s="894">
        <v>51</v>
      </c>
      <c r="S33" s="894">
        <v>1315</v>
      </c>
      <c r="T33" s="895">
        <f t="shared" si="0"/>
        <v>3.3928571428571428</v>
      </c>
      <c r="U33" s="895">
        <f t="shared" si="1"/>
        <v>16.642857142857142</v>
      </c>
      <c r="V33" s="896">
        <f t="shared" si="2"/>
        <v>99.009446151195817</v>
      </c>
      <c r="W33" s="895">
        <f t="shared" si="11"/>
        <v>0.40275650842266464</v>
      </c>
      <c r="X33" s="625">
        <f t="shared" si="3"/>
        <v>94.869525580724527</v>
      </c>
      <c r="Y33" s="872">
        <v>38.770000000000003</v>
      </c>
      <c r="Z33" s="873">
        <v>49.8</v>
      </c>
      <c r="AA33" s="873">
        <v>5.4</v>
      </c>
      <c r="AB33" s="872">
        <v>1103</v>
      </c>
      <c r="AC33" s="872">
        <f t="shared" si="4"/>
        <v>98.551109608558107</v>
      </c>
      <c r="AD33" s="897">
        <f t="shared" si="5"/>
        <v>17.045613651279808</v>
      </c>
      <c r="AE33" s="898" t="s">
        <v>325</v>
      </c>
      <c r="AF33" s="874">
        <v>41561</v>
      </c>
      <c r="AG33" s="875">
        <f t="shared" si="12"/>
        <v>373</v>
      </c>
      <c r="AH33" s="905">
        <v>38.5</v>
      </c>
      <c r="AI33" s="907"/>
      <c r="AJ33" s="878" t="str">
        <f t="shared" si="6"/>
        <v xml:space="preserve"> </v>
      </c>
      <c r="AK33" s="879">
        <v>3.0315000000000002E-2</v>
      </c>
      <c r="AL33" s="880">
        <f t="shared" si="7"/>
        <v>0</v>
      </c>
      <c r="AM33" s="880">
        <f t="shared" si="8"/>
        <v>0.52</v>
      </c>
      <c r="AN33" s="878">
        <f t="shared" si="9"/>
        <v>10</v>
      </c>
      <c r="AO33" s="894">
        <v>1220</v>
      </c>
    </row>
    <row r="34" spans="1:44" ht="15.75" customHeight="1" x14ac:dyDescent="0.2">
      <c r="A34" s="881">
        <v>61</v>
      </c>
      <c r="B34" s="882" t="s">
        <v>172</v>
      </c>
      <c r="C34" s="900" t="s">
        <v>358</v>
      </c>
      <c r="D34" s="627">
        <v>17486575</v>
      </c>
      <c r="E34" s="891" t="s">
        <v>359</v>
      </c>
      <c r="F34" s="885" t="s">
        <v>137</v>
      </c>
      <c r="G34" s="886">
        <v>1.9</v>
      </c>
      <c r="H34" s="887">
        <v>62</v>
      </c>
      <c r="I34" s="887">
        <v>109</v>
      </c>
      <c r="J34" s="888">
        <v>20</v>
      </c>
      <c r="K34" s="901">
        <v>41201</v>
      </c>
      <c r="L34" s="892">
        <v>78</v>
      </c>
      <c r="M34" s="623">
        <v>556</v>
      </c>
      <c r="N34" s="891">
        <v>94</v>
      </c>
      <c r="O34" s="892">
        <v>14</v>
      </c>
      <c r="P34" s="893">
        <v>803</v>
      </c>
      <c r="Q34" s="624">
        <f t="shared" si="10"/>
        <v>3252</v>
      </c>
      <c r="R34" s="894">
        <v>52</v>
      </c>
      <c r="S34" s="894">
        <v>1327.5</v>
      </c>
      <c r="T34" s="895">
        <f t="shared" si="0"/>
        <v>2.0535714285714284</v>
      </c>
      <c r="U34" s="895">
        <f t="shared" si="1"/>
        <v>18.732142857142858</v>
      </c>
      <c r="V34" s="896">
        <f t="shared" si="2"/>
        <v>111.43874357575582</v>
      </c>
      <c r="W34" s="895">
        <f t="shared" si="11"/>
        <v>0.40821033210332103</v>
      </c>
      <c r="X34" s="625">
        <f t="shared" si="3"/>
        <v>96.154176863483727</v>
      </c>
      <c r="Y34" s="872">
        <v>37.380000000000003</v>
      </c>
      <c r="Z34" s="873">
        <v>49.7</v>
      </c>
      <c r="AA34" s="873">
        <v>5.3</v>
      </c>
      <c r="AB34" s="872">
        <v>1084</v>
      </c>
      <c r="AC34" s="872">
        <f t="shared" si="4"/>
        <v>96.853493033252036</v>
      </c>
      <c r="AD34" s="897">
        <f t="shared" si="5"/>
        <v>19.140353189246177</v>
      </c>
      <c r="AE34" s="898" t="s">
        <v>325</v>
      </c>
      <c r="AF34" s="874">
        <v>41561</v>
      </c>
      <c r="AG34" s="875">
        <f t="shared" si="12"/>
        <v>360</v>
      </c>
      <c r="AH34" s="905">
        <v>37</v>
      </c>
      <c r="AI34" s="907">
        <v>37282</v>
      </c>
      <c r="AJ34" s="878">
        <f t="shared" si="6"/>
        <v>3919</v>
      </c>
      <c r="AK34" s="879">
        <v>3.0315000000000002E-2</v>
      </c>
      <c r="AL34" s="880">
        <f t="shared" si="7"/>
        <v>0</v>
      </c>
      <c r="AM34" s="880">
        <f t="shared" si="8"/>
        <v>0.26</v>
      </c>
      <c r="AN34" s="878">
        <f t="shared" si="9"/>
        <v>10</v>
      </c>
      <c r="AO34" s="894">
        <v>1270</v>
      </c>
    </row>
    <row r="35" spans="1:44" ht="15.75" customHeight="1" x14ac:dyDescent="0.2">
      <c r="A35" s="881">
        <v>62</v>
      </c>
      <c r="B35" s="882" t="s">
        <v>172</v>
      </c>
      <c r="C35" s="900" t="s">
        <v>360</v>
      </c>
      <c r="D35" s="627">
        <v>17486530</v>
      </c>
      <c r="E35" s="891" t="s">
        <v>361</v>
      </c>
      <c r="F35" s="885" t="s">
        <v>137</v>
      </c>
      <c r="G35" s="886">
        <v>3.3</v>
      </c>
      <c r="H35" s="887">
        <v>45</v>
      </c>
      <c r="I35" s="887">
        <v>91</v>
      </c>
      <c r="J35" s="888">
        <v>22</v>
      </c>
      <c r="K35" s="901">
        <v>41171</v>
      </c>
      <c r="L35" s="892">
        <v>75</v>
      </c>
      <c r="M35" s="623">
        <v>608</v>
      </c>
      <c r="N35" s="891">
        <v>103</v>
      </c>
      <c r="O35" s="892">
        <v>14</v>
      </c>
      <c r="P35" s="893">
        <v>869</v>
      </c>
      <c r="Q35" s="624">
        <f t="shared" si="10"/>
        <v>3282</v>
      </c>
      <c r="R35" s="894">
        <v>51.5</v>
      </c>
      <c r="S35" s="894">
        <v>1365</v>
      </c>
      <c r="T35" s="895">
        <f t="shared" si="0"/>
        <v>2.8571428571428572</v>
      </c>
      <c r="U35" s="895">
        <f t="shared" si="1"/>
        <v>17.714285714285715</v>
      </c>
      <c r="V35" s="896">
        <f t="shared" si="2"/>
        <v>105.38344483045736</v>
      </c>
      <c r="W35" s="895">
        <f t="shared" si="11"/>
        <v>0.41590493601462525</v>
      </c>
      <c r="X35" s="625">
        <f t="shared" si="3"/>
        <v>97.96664520932346</v>
      </c>
      <c r="Y35" s="872">
        <v>34.89</v>
      </c>
      <c r="Z35" s="873">
        <v>49.4</v>
      </c>
      <c r="AA35" s="873">
        <v>5.2</v>
      </c>
      <c r="AB35" s="872">
        <v>1075</v>
      </c>
      <c r="AC35" s="872">
        <f t="shared" si="4"/>
        <v>96.049358866001782</v>
      </c>
      <c r="AD35" s="897">
        <f t="shared" si="5"/>
        <v>18.130190650300342</v>
      </c>
      <c r="AE35" s="898" t="s">
        <v>325</v>
      </c>
      <c r="AF35" s="874">
        <v>41561</v>
      </c>
      <c r="AG35" s="875">
        <f t="shared" si="12"/>
        <v>390</v>
      </c>
      <c r="AH35" s="905">
        <v>35.5</v>
      </c>
      <c r="AI35" s="907">
        <v>39696</v>
      </c>
      <c r="AJ35" s="878">
        <f t="shared" si="6"/>
        <v>1475</v>
      </c>
      <c r="AK35" s="879">
        <v>3.0315000000000002E-2</v>
      </c>
      <c r="AL35" s="880">
        <f t="shared" si="7"/>
        <v>0.39</v>
      </c>
      <c r="AM35" s="880">
        <f t="shared" si="8"/>
        <v>0</v>
      </c>
      <c r="AN35" s="878">
        <f t="shared" si="9"/>
        <v>18</v>
      </c>
      <c r="AO35" s="894">
        <v>1285</v>
      </c>
    </row>
    <row r="36" spans="1:44" ht="15.75" customHeight="1" x14ac:dyDescent="0.2">
      <c r="A36" s="881">
        <v>64</v>
      </c>
      <c r="B36" s="882" t="s">
        <v>172</v>
      </c>
      <c r="C36" s="900" t="s">
        <v>358</v>
      </c>
      <c r="D36" s="627">
        <v>17403960</v>
      </c>
      <c r="E36" s="891" t="s">
        <v>362</v>
      </c>
      <c r="F36" s="885" t="s">
        <v>137</v>
      </c>
      <c r="G36" s="886">
        <v>2.1</v>
      </c>
      <c r="H36" s="887">
        <v>66</v>
      </c>
      <c r="I36" s="887">
        <v>110</v>
      </c>
      <c r="J36" s="888">
        <v>20</v>
      </c>
      <c r="K36" s="901">
        <v>41162</v>
      </c>
      <c r="L36" s="892">
        <v>72</v>
      </c>
      <c r="M36" s="623">
        <v>588</v>
      </c>
      <c r="N36" s="891">
        <v>99</v>
      </c>
      <c r="O36" s="892">
        <v>14</v>
      </c>
      <c r="P36" s="893">
        <v>857</v>
      </c>
      <c r="Q36" s="624">
        <f t="shared" si="10"/>
        <v>3291</v>
      </c>
      <c r="R36" s="894">
        <v>53</v>
      </c>
      <c r="S36" s="894">
        <v>1337.5</v>
      </c>
      <c r="T36" s="895">
        <f t="shared" si="0"/>
        <v>3.4821428571428572</v>
      </c>
      <c r="U36" s="895">
        <f t="shared" si="1"/>
        <v>17.160714285714285</v>
      </c>
      <c r="V36" s="896">
        <f t="shared" si="2"/>
        <v>102.09021217950556</v>
      </c>
      <c r="W36" s="895">
        <f t="shared" si="11"/>
        <v>0.40641142509875416</v>
      </c>
      <c r="X36" s="625">
        <f t="shared" si="3"/>
        <v>95.730443291168598</v>
      </c>
      <c r="Y36" s="872">
        <v>37.44</v>
      </c>
      <c r="Z36" s="873">
        <v>49.2</v>
      </c>
      <c r="AA36" s="873">
        <v>5.0999999999999996</v>
      </c>
      <c r="AB36" s="872">
        <v>1022</v>
      </c>
      <c r="AC36" s="872">
        <f t="shared" si="4"/>
        <v>91.313902103305878</v>
      </c>
      <c r="AD36" s="897">
        <f t="shared" si="5"/>
        <v>17.567125710813038</v>
      </c>
      <c r="AE36" s="898" t="s">
        <v>325</v>
      </c>
      <c r="AF36" s="874">
        <v>41561</v>
      </c>
      <c r="AG36" s="875">
        <f t="shared" si="12"/>
        <v>399</v>
      </c>
      <c r="AH36" s="905">
        <v>38</v>
      </c>
      <c r="AI36" s="907">
        <v>40065</v>
      </c>
      <c r="AJ36" s="878">
        <f t="shared" si="6"/>
        <v>1097</v>
      </c>
      <c r="AK36" s="879">
        <v>3.0315000000000002E-2</v>
      </c>
      <c r="AL36" s="880">
        <f t="shared" si="7"/>
        <v>0.74</v>
      </c>
      <c r="AM36" s="880">
        <f t="shared" si="8"/>
        <v>0</v>
      </c>
      <c r="AN36" s="878">
        <f t="shared" si="9"/>
        <v>42</v>
      </c>
      <c r="AO36" s="894">
        <v>1240</v>
      </c>
    </row>
    <row r="37" spans="1:44" ht="15.75" customHeight="1" x14ac:dyDescent="0.2">
      <c r="A37" s="881">
        <v>65</v>
      </c>
      <c r="B37" s="882" t="s">
        <v>172</v>
      </c>
      <c r="C37" s="900" t="s">
        <v>363</v>
      </c>
      <c r="D37" s="627">
        <v>17569800</v>
      </c>
      <c r="E37" s="891" t="s">
        <v>364</v>
      </c>
      <c r="F37" s="885" t="s">
        <v>137</v>
      </c>
      <c r="G37" s="886">
        <v>-0.6</v>
      </c>
      <c r="H37" s="887">
        <v>47</v>
      </c>
      <c r="I37" s="887">
        <v>88</v>
      </c>
      <c r="J37" s="888">
        <v>27</v>
      </c>
      <c r="K37" s="901">
        <v>41178</v>
      </c>
      <c r="L37" s="892">
        <v>80</v>
      </c>
      <c r="M37" s="623">
        <v>587</v>
      </c>
      <c r="N37" s="891">
        <v>106</v>
      </c>
      <c r="O37" s="892">
        <v>5</v>
      </c>
      <c r="P37" s="893">
        <v>799</v>
      </c>
      <c r="Q37" s="624">
        <f t="shared" si="10"/>
        <v>3275</v>
      </c>
      <c r="R37" s="894">
        <v>50</v>
      </c>
      <c r="S37" s="894">
        <v>1300</v>
      </c>
      <c r="T37" s="895">
        <f t="shared" si="0"/>
        <v>3.5714285714285716</v>
      </c>
      <c r="U37" s="895">
        <f t="shared" si="1"/>
        <v>17.892857142857142</v>
      </c>
      <c r="V37" s="896">
        <f t="shared" si="2"/>
        <v>106.44577794366761</v>
      </c>
      <c r="W37" s="895">
        <f t="shared" si="11"/>
        <v>0.39694656488549618</v>
      </c>
      <c r="X37" s="625">
        <f t="shared" si="3"/>
        <v>93.500990062377198</v>
      </c>
      <c r="Y37" s="872">
        <v>33.450000000000003</v>
      </c>
      <c r="Z37" s="873">
        <v>48.6</v>
      </c>
      <c r="AA37" s="873">
        <v>4.8</v>
      </c>
      <c r="AB37" s="872">
        <v>1030</v>
      </c>
      <c r="AC37" s="872">
        <f t="shared" si="4"/>
        <v>92.028688029750555</v>
      </c>
      <c r="AD37" s="897">
        <f t="shared" si="5"/>
        <v>18.289803707742639</v>
      </c>
      <c r="AE37" s="898" t="s">
        <v>325</v>
      </c>
      <c r="AF37" s="874">
        <v>41561</v>
      </c>
      <c r="AG37" s="875">
        <f t="shared" si="12"/>
        <v>383</v>
      </c>
      <c r="AH37" s="905">
        <v>33</v>
      </c>
      <c r="AI37" s="907">
        <v>40439</v>
      </c>
      <c r="AJ37" s="878">
        <f t="shared" si="6"/>
        <v>739</v>
      </c>
      <c r="AK37" s="879">
        <v>3.0315000000000002E-2</v>
      </c>
      <c r="AL37" s="880">
        <f t="shared" si="7"/>
        <v>1.32</v>
      </c>
      <c r="AM37" s="880">
        <f t="shared" si="8"/>
        <v>0</v>
      </c>
      <c r="AN37" s="878">
        <f t="shared" si="9"/>
        <v>79</v>
      </c>
      <c r="AO37" s="894">
        <v>1200</v>
      </c>
    </row>
    <row r="38" spans="1:44" ht="15.75" customHeight="1" x14ac:dyDescent="0.2">
      <c r="A38" s="881">
        <v>66</v>
      </c>
      <c r="B38" s="882" t="s">
        <v>172</v>
      </c>
      <c r="C38" s="900" t="s">
        <v>365</v>
      </c>
      <c r="D38" s="627">
        <v>17517343</v>
      </c>
      <c r="E38" s="891" t="s">
        <v>366</v>
      </c>
      <c r="F38" s="885" t="s">
        <v>137</v>
      </c>
      <c r="G38" s="886">
        <v>3.7</v>
      </c>
      <c r="H38" s="887">
        <v>58</v>
      </c>
      <c r="I38" s="887">
        <v>103</v>
      </c>
      <c r="J38" s="888">
        <v>18</v>
      </c>
      <c r="K38" s="901">
        <v>41189</v>
      </c>
      <c r="L38" s="892">
        <v>84</v>
      </c>
      <c r="M38" s="623">
        <v>606</v>
      </c>
      <c r="N38" s="891">
        <v>102</v>
      </c>
      <c r="O38" s="892">
        <v>14</v>
      </c>
      <c r="P38" s="893">
        <v>776</v>
      </c>
      <c r="Q38" s="624">
        <f t="shared" si="10"/>
        <v>3264</v>
      </c>
      <c r="R38" s="894">
        <v>51.5</v>
      </c>
      <c r="S38" s="894">
        <v>1245</v>
      </c>
      <c r="T38" s="895">
        <f t="shared" si="0"/>
        <v>4.4642857142857144</v>
      </c>
      <c r="U38" s="895">
        <f t="shared" si="1"/>
        <v>16.75</v>
      </c>
      <c r="V38" s="896">
        <f t="shared" si="2"/>
        <v>99.64684601912198</v>
      </c>
      <c r="W38" s="895">
        <f t="shared" si="11"/>
        <v>0.38143382352941174</v>
      </c>
      <c r="X38" s="625">
        <f t="shared" si="3"/>
        <v>89.846954976335127</v>
      </c>
      <c r="Y38" s="872">
        <v>30.8</v>
      </c>
      <c r="Z38" s="873">
        <v>49.8</v>
      </c>
      <c r="AA38" s="873">
        <v>5.4</v>
      </c>
      <c r="AB38" s="872">
        <v>1003</v>
      </c>
      <c r="AC38" s="872">
        <f t="shared" si="4"/>
        <v>89.616285527999807</v>
      </c>
      <c r="AD38" s="897">
        <f t="shared" si="5"/>
        <v>17.131433823529413</v>
      </c>
      <c r="AE38" s="898" t="s">
        <v>325</v>
      </c>
      <c r="AF38" s="874">
        <v>41561</v>
      </c>
      <c r="AG38" s="875">
        <f t="shared" si="12"/>
        <v>372</v>
      </c>
      <c r="AH38" s="905">
        <v>30.5</v>
      </c>
      <c r="AI38" s="907">
        <v>40076</v>
      </c>
      <c r="AJ38" s="878">
        <f t="shared" si="6"/>
        <v>1113</v>
      </c>
      <c r="AK38" s="879"/>
      <c r="AL38" s="880">
        <f t="shared" si="7"/>
        <v>0.74</v>
      </c>
      <c r="AM38" s="880">
        <f t="shared" si="8"/>
        <v>0</v>
      </c>
      <c r="AN38" s="878">
        <f t="shared" si="9"/>
        <v>42</v>
      </c>
      <c r="AO38" s="894">
        <v>1120</v>
      </c>
    </row>
    <row r="39" spans="1:44" ht="15.75" customHeight="1" x14ac:dyDescent="0.2">
      <c r="A39" s="881">
        <v>80</v>
      </c>
      <c r="B39" s="882" t="s">
        <v>172</v>
      </c>
      <c r="C39" s="900" t="s">
        <v>367</v>
      </c>
      <c r="D39" s="627">
        <v>17605505</v>
      </c>
      <c r="E39" s="891">
        <v>3502</v>
      </c>
      <c r="F39" s="885" t="s">
        <v>137</v>
      </c>
      <c r="G39" s="886">
        <v>1.1000000000000001</v>
      </c>
      <c r="H39" s="887">
        <v>56</v>
      </c>
      <c r="I39" s="887">
        <v>98</v>
      </c>
      <c r="J39" s="888">
        <v>29</v>
      </c>
      <c r="K39" s="901">
        <v>41169</v>
      </c>
      <c r="L39" s="892">
        <v>73</v>
      </c>
      <c r="M39" s="623">
        <v>629</v>
      </c>
      <c r="N39" s="891">
        <v>116</v>
      </c>
      <c r="O39" s="892">
        <v>16</v>
      </c>
      <c r="P39" s="893">
        <v>870</v>
      </c>
      <c r="Q39" s="624">
        <f t="shared" si="10"/>
        <v>3284</v>
      </c>
      <c r="R39" s="894">
        <v>53.5</v>
      </c>
      <c r="S39" s="894">
        <v>1375</v>
      </c>
      <c r="T39" s="895">
        <f t="shared" si="0"/>
        <v>3.2142857142857144</v>
      </c>
      <c r="U39" s="895">
        <f t="shared" si="1"/>
        <v>18.035714285714285</v>
      </c>
      <c r="V39" s="896">
        <f t="shared" si="2"/>
        <v>107.29564443423581</v>
      </c>
      <c r="W39" s="895">
        <f t="shared" si="11"/>
        <v>0.41869671132764918</v>
      </c>
      <c r="X39" s="625">
        <f t="shared" si="3"/>
        <v>98.624249478741291</v>
      </c>
      <c r="Y39" s="872">
        <v>33.64</v>
      </c>
      <c r="Z39" s="873">
        <v>50.3</v>
      </c>
      <c r="AA39" s="873">
        <v>5.6</v>
      </c>
      <c r="AB39" s="872">
        <v>1071</v>
      </c>
      <c r="AC39" s="872">
        <f t="shared" si="4"/>
        <v>95.691965902779458</v>
      </c>
      <c r="AD39" s="897">
        <f t="shared" si="5"/>
        <v>18.454410997041933</v>
      </c>
      <c r="AE39" s="898" t="s">
        <v>325</v>
      </c>
      <c r="AF39" s="874">
        <v>41561</v>
      </c>
      <c r="AG39" s="875">
        <f t="shared" si="12"/>
        <v>392</v>
      </c>
      <c r="AH39" s="905">
        <v>34.5</v>
      </c>
      <c r="AI39" s="907">
        <v>39054</v>
      </c>
      <c r="AJ39" s="878">
        <f t="shared" si="6"/>
        <v>2115</v>
      </c>
      <c r="AK39" s="879"/>
      <c r="AL39" s="880">
        <f t="shared" si="7"/>
        <v>0</v>
      </c>
      <c r="AM39" s="880">
        <f t="shared" si="8"/>
        <v>0</v>
      </c>
      <c r="AN39" s="878">
        <f t="shared" si="9"/>
        <v>0</v>
      </c>
      <c r="AO39" s="894">
        <v>1285</v>
      </c>
    </row>
    <row r="40" spans="1:44" ht="15.75" customHeight="1" x14ac:dyDescent="0.2">
      <c r="A40" s="881">
        <v>81</v>
      </c>
      <c r="B40" s="882" t="s">
        <v>172</v>
      </c>
      <c r="C40" s="900" t="s">
        <v>367</v>
      </c>
      <c r="D40" s="627">
        <v>17605506</v>
      </c>
      <c r="E40" s="891">
        <v>3932</v>
      </c>
      <c r="F40" s="885" t="s">
        <v>137</v>
      </c>
      <c r="G40" s="886">
        <v>1.7</v>
      </c>
      <c r="H40" s="887">
        <v>53</v>
      </c>
      <c r="I40" s="887">
        <v>90</v>
      </c>
      <c r="J40" s="888">
        <v>25</v>
      </c>
      <c r="K40" s="901">
        <v>41171</v>
      </c>
      <c r="L40" s="892">
        <v>75</v>
      </c>
      <c r="M40" s="623">
        <v>586</v>
      </c>
      <c r="N40" s="891">
        <v>109</v>
      </c>
      <c r="O40" s="892">
        <v>16</v>
      </c>
      <c r="P40" s="893">
        <v>758</v>
      </c>
      <c r="Q40" s="624">
        <f t="shared" si="10"/>
        <v>3282</v>
      </c>
      <c r="R40" s="894">
        <v>51</v>
      </c>
      <c r="S40" s="894">
        <v>1290</v>
      </c>
      <c r="T40" s="895">
        <f t="shared" si="0"/>
        <v>5</v>
      </c>
      <c r="U40" s="895">
        <f t="shared" si="1"/>
        <v>19</v>
      </c>
      <c r="V40" s="896">
        <f t="shared" si="2"/>
        <v>113.03224324557119</v>
      </c>
      <c r="W40" s="895">
        <f t="shared" si="11"/>
        <v>0.39305301645338209</v>
      </c>
      <c r="X40" s="625">
        <f t="shared" si="3"/>
        <v>92.583862505514475</v>
      </c>
      <c r="Y40" s="872">
        <v>31.39</v>
      </c>
      <c r="Z40" s="873">
        <v>47.9</v>
      </c>
      <c r="AA40" s="873">
        <v>4.4000000000000004</v>
      </c>
      <c r="AB40" s="872">
        <v>994</v>
      </c>
      <c r="AC40" s="872">
        <f t="shared" si="4"/>
        <v>88.812151360749553</v>
      </c>
      <c r="AD40" s="897">
        <f t="shared" si="5"/>
        <v>19.393053016453383</v>
      </c>
      <c r="AE40" s="898" t="s">
        <v>325</v>
      </c>
      <c r="AF40" s="874">
        <v>41561</v>
      </c>
      <c r="AG40" s="875">
        <f t="shared" si="12"/>
        <v>390</v>
      </c>
      <c r="AH40" s="905">
        <v>32</v>
      </c>
      <c r="AI40" s="907">
        <v>39819</v>
      </c>
      <c r="AJ40" s="878">
        <f t="shared" si="6"/>
        <v>1352</v>
      </c>
      <c r="AK40" s="879">
        <v>3.0315000000000002E-2</v>
      </c>
      <c r="AL40" s="880">
        <f t="shared" si="7"/>
        <v>0.39</v>
      </c>
      <c r="AM40" s="880">
        <f t="shared" si="8"/>
        <v>0</v>
      </c>
      <c r="AN40" s="878">
        <f t="shared" si="9"/>
        <v>18</v>
      </c>
      <c r="AO40" s="894">
        <v>1150</v>
      </c>
    </row>
    <row r="41" spans="1:44" ht="15.75" customHeight="1" x14ac:dyDescent="0.2">
      <c r="A41" s="881">
        <v>82</v>
      </c>
      <c r="B41" s="882" t="s">
        <v>172</v>
      </c>
      <c r="C41" s="900" t="s">
        <v>368</v>
      </c>
      <c r="D41" s="627">
        <v>17563608</v>
      </c>
      <c r="E41" s="891" t="s">
        <v>369</v>
      </c>
      <c r="F41" s="885" t="s">
        <v>137</v>
      </c>
      <c r="G41" s="886">
        <v>0.3</v>
      </c>
      <c r="H41" s="887">
        <v>51</v>
      </c>
      <c r="I41" s="887">
        <v>93</v>
      </c>
      <c r="J41" s="888">
        <v>25</v>
      </c>
      <c r="K41" s="901">
        <v>41209</v>
      </c>
      <c r="L41" s="892">
        <v>68</v>
      </c>
      <c r="M41" s="623">
        <v>618</v>
      </c>
      <c r="N41" s="891">
        <v>107</v>
      </c>
      <c r="O41" s="892"/>
      <c r="P41" s="893">
        <v>712</v>
      </c>
      <c r="Q41" s="624">
        <f t="shared" si="10"/>
        <v>3244</v>
      </c>
      <c r="R41" s="894">
        <v>50</v>
      </c>
      <c r="S41" s="894">
        <v>1157.5</v>
      </c>
      <c r="T41" s="895">
        <f t="shared" si="0"/>
        <v>4.1964285714285712</v>
      </c>
      <c r="U41" s="895">
        <f t="shared" si="1"/>
        <v>15.910714285714286</v>
      </c>
      <c r="V41" s="896">
        <f t="shared" si="2"/>
        <v>94.65388038703378</v>
      </c>
      <c r="W41" s="895">
        <f t="shared" si="11"/>
        <v>0.35681257706535141</v>
      </c>
      <c r="X41" s="625">
        <f t="shared" si="3"/>
        <v>84.047406310071921</v>
      </c>
      <c r="Y41" s="872">
        <v>31.94</v>
      </c>
      <c r="Z41" s="873">
        <v>47.4</v>
      </c>
      <c r="AA41" s="873">
        <v>4.2</v>
      </c>
      <c r="AB41" s="872">
        <v>992</v>
      </c>
      <c r="AC41" s="872">
        <f t="shared" si="4"/>
        <v>88.633454879138384</v>
      </c>
      <c r="AD41" s="897">
        <f t="shared" si="5"/>
        <v>16.267526862779636</v>
      </c>
      <c r="AE41" s="898" t="s">
        <v>325</v>
      </c>
      <c r="AF41" s="874">
        <v>41561</v>
      </c>
      <c r="AG41" s="875">
        <f t="shared" si="12"/>
        <v>352</v>
      </c>
      <c r="AH41" s="905">
        <v>31</v>
      </c>
      <c r="AI41" s="907"/>
      <c r="AJ41" s="878"/>
      <c r="AK41" s="879"/>
      <c r="AL41" s="880"/>
      <c r="AM41" s="880"/>
      <c r="AN41" s="878"/>
      <c r="AO41" s="894">
        <v>1040</v>
      </c>
    </row>
    <row r="42" spans="1:44" ht="15.75" customHeight="1" thickBot="1" x14ac:dyDescent="0.25">
      <c r="A42" s="908">
        <v>83</v>
      </c>
      <c r="B42" s="909" t="s">
        <v>172</v>
      </c>
      <c r="C42" s="910" t="s">
        <v>368</v>
      </c>
      <c r="D42" s="911">
        <v>17563609</v>
      </c>
      <c r="E42" s="912" t="s">
        <v>370</v>
      </c>
      <c r="F42" s="913" t="s">
        <v>137</v>
      </c>
      <c r="G42" s="886">
        <v>2.6</v>
      </c>
      <c r="H42" s="887">
        <v>49</v>
      </c>
      <c r="I42" s="887">
        <v>91</v>
      </c>
      <c r="J42" s="888">
        <v>21</v>
      </c>
      <c r="K42" s="901">
        <v>41211</v>
      </c>
      <c r="L42" s="892">
        <v>82</v>
      </c>
      <c r="M42" s="914">
        <v>609</v>
      </c>
      <c r="N42" s="912">
        <v>106</v>
      </c>
      <c r="O42" s="915"/>
      <c r="P42" s="893">
        <v>751</v>
      </c>
      <c r="Q42" s="624">
        <f t="shared" si="10"/>
        <v>3242</v>
      </c>
      <c r="R42" s="894">
        <v>52</v>
      </c>
      <c r="S42" s="894">
        <v>1227.5</v>
      </c>
      <c r="T42" s="895">
        <f t="shared" si="0"/>
        <v>3.125</v>
      </c>
      <c r="U42" s="895">
        <f t="shared" si="1"/>
        <v>17.017857142857142</v>
      </c>
      <c r="V42" s="896">
        <f t="shared" si="2"/>
        <v>101.24034568893737</v>
      </c>
      <c r="W42" s="895">
        <f t="shared" si="11"/>
        <v>0.37862430598396052</v>
      </c>
      <c r="X42" s="625">
        <f t="shared" si="3"/>
        <v>89.18517151393614</v>
      </c>
      <c r="Y42" s="872">
        <v>32.979999999999997</v>
      </c>
      <c r="Z42" s="873">
        <v>50.5</v>
      </c>
      <c r="AA42" s="873">
        <v>5.7</v>
      </c>
      <c r="AB42" s="872">
        <v>1027</v>
      </c>
      <c r="AC42" s="872">
        <f t="shared" si="4"/>
        <v>91.760643307333794</v>
      </c>
      <c r="AD42" s="916">
        <f t="shared" si="5"/>
        <v>17.396481448841104</v>
      </c>
      <c r="AE42" s="917" t="s">
        <v>325</v>
      </c>
      <c r="AF42" s="874">
        <v>41561</v>
      </c>
      <c r="AG42" s="918">
        <f t="shared" si="12"/>
        <v>350</v>
      </c>
      <c r="AH42" s="905">
        <v>32.5</v>
      </c>
      <c r="AI42" s="907"/>
      <c r="AJ42" s="878"/>
      <c r="AK42" s="879"/>
      <c r="AL42" s="880"/>
      <c r="AM42" s="880"/>
      <c r="AN42" s="878"/>
      <c r="AO42" s="894">
        <v>1140</v>
      </c>
    </row>
    <row r="43" spans="1:44" ht="15.75" customHeight="1" thickBot="1" x14ac:dyDescent="0.25">
      <c r="A43" s="172"/>
      <c r="B43" s="633">
        <f>COUNTA(A6:A42)</f>
        <v>37</v>
      </c>
      <c r="C43" s="634" t="s">
        <v>270</v>
      </c>
      <c r="D43" s="634"/>
      <c r="E43" s="634" t="s">
        <v>170</v>
      </c>
      <c r="F43" s="635"/>
      <c r="G43" s="282">
        <f>AVERAGEA(G6:G42)</f>
        <v>1.8083333333333331</v>
      </c>
      <c r="H43" s="283">
        <f>AVERAGEA(H6:H42)</f>
        <v>54.888888888888886</v>
      </c>
      <c r="I43" s="283">
        <f>AVERAGEA(I6:I42)</f>
        <v>99.027777777777771</v>
      </c>
      <c r="J43" s="284">
        <f>AVERAGEA(J6:J42)</f>
        <v>26.416666666666668</v>
      </c>
      <c r="K43" s="174" t="s">
        <v>91</v>
      </c>
      <c r="L43" s="188">
        <f>AVERAGEA(L6:L42)</f>
        <v>73.513513513513516</v>
      </c>
      <c r="M43" s="636">
        <f>AVERAGEA(M6:M42)</f>
        <v>661.54054054054052</v>
      </c>
      <c r="N43" s="636">
        <f>AVERAGEA(N6:N42)</f>
        <v>105.65625</v>
      </c>
      <c r="O43" s="637"/>
      <c r="P43" s="919">
        <f t="shared" ref="P43:U43" si="13">AVERAGEA(P6:P42)</f>
        <v>919.40540540540542</v>
      </c>
      <c r="Q43" s="920">
        <f t="shared" si="13"/>
        <v>3273.3513513513512</v>
      </c>
      <c r="R43" s="921">
        <f t="shared" si="13"/>
        <v>51.729729729729726</v>
      </c>
      <c r="S43" s="922">
        <f t="shared" si="13"/>
        <v>1390.0675675675675</v>
      </c>
      <c r="T43" s="923">
        <f t="shared" si="13"/>
        <v>3.5014478764478754</v>
      </c>
      <c r="U43" s="923">
        <f t="shared" si="13"/>
        <v>16.809362934362937</v>
      </c>
      <c r="V43" s="924" t="s">
        <v>91</v>
      </c>
      <c r="W43" s="923">
        <f>AVERAGEA(W6:W42)</f>
        <v>0.42453728524230783</v>
      </c>
      <c r="X43" s="925" t="s">
        <v>91</v>
      </c>
      <c r="Y43" s="926">
        <f t="shared" ref="Y43:AA43" si="14">AVERAGEA(Y6:Y42)</f>
        <v>34.505135135135141</v>
      </c>
      <c r="Z43" s="926">
        <f t="shared" si="14"/>
        <v>49.532432432432429</v>
      </c>
      <c r="AA43" s="926">
        <f t="shared" si="14"/>
        <v>5.2432432432432439</v>
      </c>
      <c r="AB43" s="926">
        <f>AVERAGEA(AB6:AB42)</f>
        <v>1119.2162162162163</v>
      </c>
      <c r="AC43" s="926"/>
      <c r="AD43" s="347"/>
      <c r="AE43" s="347"/>
      <c r="AF43" s="56"/>
      <c r="AG43" s="314"/>
      <c r="AH43" s="56"/>
      <c r="AI43" s="30"/>
      <c r="AJ43" s="29"/>
      <c r="AK43" s="29"/>
      <c r="AL43" s="29"/>
      <c r="AM43" s="29"/>
      <c r="AN43" s="29"/>
      <c r="AO43" s="927"/>
    </row>
    <row r="44" spans="1:44" ht="15.75" customHeight="1" thickBot="1" x14ac:dyDescent="0.25">
      <c r="A44" s="1597" t="s">
        <v>171</v>
      </c>
      <c r="B44" s="1598"/>
      <c r="C44" s="1598"/>
      <c r="D44" s="1598"/>
      <c r="E44" s="1598"/>
      <c r="F44" s="1598"/>
      <c r="G44" s="1599"/>
      <c r="H44" s="1599"/>
      <c r="I44" s="1599"/>
      <c r="J44" s="1599"/>
      <c r="K44" s="1599"/>
      <c r="L44" s="1599"/>
      <c r="M44" s="1598"/>
      <c r="N44" s="1598"/>
      <c r="O44" s="1598"/>
      <c r="P44" s="1599"/>
      <c r="Q44" s="1599"/>
      <c r="R44" s="1599"/>
      <c r="S44" s="1599"/>
      <c r="T44" s="1599"/>
      <c r="U44" s="1599"/>
      <c r="V44" s="1599"/>
      <c r="W44" s="1599"/>
      <c r="X44" s="1599"/>
      <c r="Y44" s="382"/>
      <c r="Z44" s="382"/>
      <c r="AA44" s="382"/>
      <c r="AB44" s="382"/>
      <c r="AC44" s="382"/>
      <c r="AD44" s="368"/>
      <c r="AE44" s="31"/>
      <c r="AF44" s="31"/>
      <c r="AG44" s="314"/>
      <c r="AH44" s="57"/>
      <c r="AI44" s="31"/>
      <c r="AJ44" s="31"/>
      <c r="AK44" s="31"/>
      <c r="AL44" s="31"/>
      <c r="AM44" s="31"/>
      <c r="AN44" s="31"/>
      <c r="AO44" s="927"/>
    </row>
    <row r="45" spans="1:44" ht="15.75" customHeight="1" x14ac:dyDescent="0.2">
      <c r="A45" s="256">
        <v>9</v>
      </c>
      <c r="B45" s="257" t="s">
        <v>134</v>
      </c>
      <c r="C45" s="261" t="s">
        <v>326</v>
      </c>
      <c r="D45" s="305">
        <v>17545849</v>
      </c>
      <c r="E45" s="184">
        <v>27</v>
      </c>
      <c r="F45" s="262" t="s">
        <v>137</v>
      </c>
      <c r="G45" s="253">
        <v>1.3</v>
      </c>
      <c r="H45" s="254">
        <v>59</v>
      </c>
      <c r="I45" s="254">
        <v>105</v>
      </c>
      <c r="J45" s="255">
        <v>31</v>
      </c>
      <c r="K45" s="263">
        <v>41265</v>
      </c>
      <c r="L45" s="218">
        <v>70</v>
      </c>
      <c r="M45" s="175">
        <v>718</v>
      </c>
      <c r="N45" s="184">
        <v>106</v>
      </c>
      <c r="O45" s="206">
        <v>3</v>
      </c>
      <c r="P45" s="209">
        <v>684</v>
      </c>
      <c r="Q45" s="208">
        <f t="shared" ref="Q45:Q64" si="15">IF(K45=0,0,AI$2-K45)</f>
        <v>3188</v>
      </c>
      <c r="R45" s="198">
        <v>50</v>
      </c>
      <c r="S45" s="198">
        <v>1160</v>
      </c>
      <c r="T45" s="199">
        <f t="shared" ref="T45:T64" si="16">IF(AK$2=0," ",IF(AM$2=0," ",IF(S45=0," ",IF(AO45=0," ",(S45-AO45)/(AM$2)))))</f>
        <v>3.9285714285714284</v>
      </c>
      <c r="U45" s="199">
        <f t="shared" ref="U45:U64" si="17">IF(AK$2=0," ",IF(S45=0," ",IF(P45=0," ",(S45-P45)/AK$2)))</f>
        <v>17</v>
      </c>
      <c r="V45" s="200">
        <f t="shared" ref="V45:V64" si="18">IF(AK$2=0," ",IF(U45=0," ",(U45/U$65)*100))</f>
        <v>104.90358126721763</v>
      </c>
      <c r="W45" s="199">
        <f t="shared" ref="W45:W64" si="19">IF(AK$2=0,P45/Q45,S45/Q45)</f>
        <v>0.36386449184441655</v>
      </c>
      <c r="X45" s="367">
        <f t="shared" ref="X45:X64" si="20">IF(W45=0," ",(W45/W$65)*100)</f>
        <v>93.852055926552637</v>
      </c>
      <c r="Y45" s="383"/>
      <c r="Z45" s="412"/>
      <c r="AA45" s="383"/>
      <c r="AB45" s="383"/>
      <c r="AC45" s="872" t="e">
        <f t="shared" ref="AC45:AC64" si="21">(AB45/$AB$65)*100</f>
        <v>#DIV/0!</v>
      </c>
      <c r="AD45" s="369">
        <f t="shared" ref="AD45:AD64" si="22">U45+W45</f>
        <v>17.363864491844417</v>
      </c>
      <c r="AE45" s="378" t="s">
        <v>371</v>
      </c>
      <c r="AF45" s="874">
        <v>41617</v>
      </c>
      <c r="AG45" s="928">
        <f t="shared" si="12"/>
        <v>352</v>
      </c>
      <c r="AH45" s="876">
        <v>33.5</v>
      </c>
      <c r="AI45" s="929"/>
      <c r="AJ45" s="878" t="str">
        <f t="shared" ref="AJ45:AJ51" si="23">IF(AI45="ET","ET",IF(AI45=0," ",K45-AI45))</f>
        <v xml:space="preserve"> </v>
      </c>
      <c r="AK45" s="879">
        <v>3.0315000000000002E-2</v>
      </c>
      <c r="AL45" s="880">
        <f t="shared" ref="AL45:AL51" si="24">IF(AJ45="ET",0,IF(AJ45=0,0,IF(AJ45&lt;761,1.32,IF(AJ45&lt;1126,0.74,IF(AJ45&lt;1491,0.39,IF(AJ45&lt;1856,0.14,IF(AJ45&lt;2951,0,IF(AJ45&lt;3316,0.08,0))))))))</f>
        <v>0</v>
      </c>
      <c r="AM45" s="880">
        <f t="shared" ref="AM45:AM51" si="25">IF(AJ45="ET",0,IF(AJ45=0,0,IF(AJ45&lt;3316,0,IF(AJ45&lt;3681,0.16,IF(AJ45&lt;4046,0.26,IF(AJ45&lt;4411,0.38,0.52))))))</f>
        <v>0.52</v>
      </c>
      <c r="AN45" s="878">
        <f t="shared" ref="AN45:AN51" si="26">IF(AJ45="ET",0,IF(AJ45=0," ",IF(AJ45&lt;769,79,IF(AJ45&lt;982,64,IF(AJ45&lt;1164,42,IF(AJ45&lt;1347,31,IF(AJ45&lt;1712,18,IF(AJ45&gt;3536,10,0))))))))</f>
        <v>10</v>
      </c>
      <c r="AO45" s="198">
        <v>1050</v>
      </c>
      <c r="AR45" s="140"/>
    </row>
    <row r="46" spans="1:44" ht="15.75" customHeight="1" x14ac:dyDescent="0.2">
      <c r="A46" s="881">
        <v>10</v>
      </c>
      <c r="B46" s="882" t="s">
        <v>134</v>
      </c>
      <c r="C46" s="930" t="s">
        <v>326</v>
      </c>
      <c r="D46" s="622">
        <v>17545968</v>
      </c>
      <c r="E46" s="891">
        <v>28</v>
      </c>
      <c r="F46" s="639" t="s">
        <v>137</v>
      </c>
      <c r="G46" s="886">
        <v>2</v>
      </c>
      <c r="H46" s="887">
        <v>51</v>
      </c>
      <c r="I46" s="887">
        <v>94</v>
      </c>
      <c r="J46" s="888">
        <v>32</v>
      </c>
      <c r="K46" s="640">
        <v>41265</v>
      </c>
      <c r="L46" s="931">
        <v>72</v>
      </c>
      <c r="M46" s="932">
        <v>797</v>
      </c>
      <c r="N46" s="891">
        <v>100</v>
      </c>
      <c r="O46" s="892">
        <v>1</v>
      </c>
      <c r="P46" s="893">
        <v>792</v>
      </c>
      <c r="Q46" s="933">
        <f t="shared" si="15"/>
        <v>3188</v>
      </c>
      <c r="R46" s="894">
        <v>51</v>
      </c>
      <c r="S46" s="894">
        <v>1285</v>
      </c>
      <c r="T46" s="895">
        <f t="shared" si="16"/>
        <v>3.3928571428571428</v>
      </c>
      <c r="U46" s="895">
        <f t="shared" si="17"/>
        <v>17.607142857142858</v>
      </c>
      <c r="V46" s="872">
        <f t="shared" si="18"/>
        <v>108.65013774104683</v>
      </c>
      <c r="W46" s="895">
        <f t="shared" si="19"/>
        <v>0.40307402760351319</v>
      </c>
      <c r="X46" s="625">
        <f t="shared" si="20"/>
        <v>103.96542402208632</v>
      </c>
      <c r="Y46" s="384"/>
      <c r="Z46" s="413"/>
      <c r="AA46" s="384"/>
      <c r="AB46" s="384"/>
      <c r="AC46" s="872" t="e">
        <f t="shared" si="21"/>
        <v>#DIV/0!</v>
      </c>
      <c r="AD46" s="694">
        <f t="shared" si="22"/>
        <v>18.01021688474637</v>
      </c>
      <c r="AE46" s="934" t="s">
        <v>371</v>
      </c>
      <c r="AF46" s="874">
        <v>41617</v>
      </c>
      <c r="AG46" s="875">
        <f t="shared" si="12"/>
        <v>352</v>
      </c>
      <c r="AH46" s="876">
        <v>37</v>
      </c>
      <c r="AI46" s="929"/>
      <c r="AJ46" s="878" t="str">
        <f t="shared" si="23"/>
        <v xml:space="preserve"> </v>
      </c>
      <c r="AK46" s="879">
        <v>3.0315000000000002E-2</v>
      </c>
      <c r="AL46" s="880">
        <f t="shared" si="24"/>
        <v>0</v>
      </c>
      <c r="AM46" s="880">
        <f t="shared" si="25"/>
        <v>0.52</v>
      </c>
      <c r="AN46" s="878">
        <f t="shared" si="26"/>
        <v>10</v>
      </c>
      <c r="AO46" s="894">
        <v>1190</v>
      </c>
      <c r="AR46" s="140"/>
    </row>
    <row r="47" spans="1:44" ht="15.75" customHeight="1" x14ac:dyDescent="0.2">
      <c r="A47" s="881">
        <v>11</v>
      </c>
      <c r="B47" s="882" t="s">
        <v>142</v>
      </c>
      <c r="C47" s="930" t="s">
        <v>372</v>
      </c>
      <c r="D47" s="622">
        <v>17534662</v>
      </c>
      <c r="E47" s="891" t="s">
        <v>373</v>
      </c>
      <c r="F47" s="639" t="s">
        <v>137</v>
      </c>
      <c r="G47" s="886">
        <v>3</v>
      </c>
      <c r="H47" s="887">
        <v>51</v>
      </c>
      <c r="I47" s="887">
        <v>92</v>
      </c>
      <c r="J47" s="888">
        <v>32</v>
      </c>
      <c r="K47" s="640">
        <v>41232</v>
      </c>
      <c r="L47" s="931">
        <v>85</v>
      </c>
      <c r="M47" s="932"/>
      <c r="N47" s="891">
        <v>99</v>
      </c>
      <c r="O47" s="892">
        <v>4</v>
      </c>
      <c r="P47" s="893">
        <v>887</v>
      </c>
      <c r="Q47" s="933">
        <f t="shared" si="15"/>
        <v>3221</v>
      </c>
      <c r="R47" s="894">
        <v>51</v>
      </c>
      <c r="S47" s="894">
        <v>1340</v>
      </c>
      <c r="T47" s="895">
        <f t="shared" si="16"/>
        <v>2.5</v>
      </c>
      <c r="U47" s="895">
        <f t="shared" si="17"/>
        <v>16.178571428571427</v>
      </c>
      <c r="V47" s="872">
        <f t="shared" si="18"/>
        <v>99.834710743801651</v>
      </c>
      <c r="W47" s="895">
        <f t="shared" si="19"/>
        <v>0.41601986960571252</v>
      </c>
      <c r="X47" s="625">
        <f t="shared" si="20"/>
        <v>107.30456239595722</v>
      </c>
      <c r="Y47" s="384"/>
      <c r="Z47" s="413"/>
      <c r="AA47" s="384"/>
      <c r="AB47" s="384"/>
      <c r="AC47" s="872" t="e">
        <f t="shared" si="21"/>
        <v>#DIV/0!</v>
      </c>
      <c r="AD47" s="694">
        <f t="shared" si="22"/>
        <v>16.594591298177139</v>
      </c>
      <c r="AE47" s="934" t="s">
        <v>371</v>
      </c>
      <c r="AF47" s="874">
        <v>41617</v>
      </c>
      <c r="AG47" s="875">
        <f t="shared" si="12"/>
        <v>385</v>
      </c>
      <c r="AH47" s="876">
        <v>41</v>
      </c>
      <c r="AI47" s="929"/>
      <c r="AJ47" s="878" t="str">
        <f t="shared" si="23"/>
        <v xml:space="preserve"> </v>
      </c>
      <c r="AK47" s="879">
        <v>3.0315000000000002E-2</v>
      </c>
      <c r="AL47" s="880">
        <f t="shared" si="24"/>
        <v>0</v>
      </c>
      <c r="AM47" s="880">
        <f t="shared" si="25"/>
        <v>0.52</v>
      </c>
      <c r="AN47" s="878">
        <f t="shared" si="26"/>
        <v>10</v>
      </c>
      <c r="AO47" s="894">
        <v>1270</v>
      </c>
      <c r="AR47" s="140"/>
    </row>
    <row r="48" spans="1:44" ht="15.75" customHeight="1" x14ac:dyDescent="0.2">
      <c r="A48" s="881">
        <v>12</v>
      </c>
      <c r="B48" s="882" t="s">
        <v>142</v>
      </c>
      <c r="C48" s="930" t="s">
        <v>374</v>
      </c>
      <c r="D48" s="622">
        <v>17553818</v>
      </c>
      <c r="E48" s="891" t="s">
        <v>375</v>
      </c>
      <c r="F48" s="639" t="s">
        <v>137</v>
      </c>
      <c r="G48" s="886">
        <v>1.4</v>
      </c>
      <c r="H48" s="887">
        <v>53</v>
      </c>
      <c r="I48" s="887">
        <v>92</v>
      </c>
      <c r="J48" s="888">
        <v>28</v>
      </c>
      <c r="K48" s="640">
        <v>41259</v>
      </c>
      <c r="L48" s="931">
        <v>79</v>
      </c>
      <c r="M48" s="932"/>
      <c r="N48" s="891"/>
      <c r="O48" s="892"/>
      <c r="P48" s="893">
        <v>740</v>
      </c>
      <c r="Q48" s="933">
        <f t="shared" si="15"/>
        <v>3194</v>
      </c>
      <c r="R48" s="894">
        <v>51</v>
      </c>
      <c r="S48" s="894">
        <v>1212.5</v>
      </c>
      <c r="T48" s="895">
        <f t="shared" si="16"/>
        <v>4.0178571428571432</v>
      </c>
      <c r="U48" s="895">
        <f t="shared" si="17"/>
        <v>16.875</v>
      </c>
      <c r="V48" s="872">
        <f t="shared" si="18"/>
        <v>104.13223140495869</v>
      </c>
      <c r="W48" s="895">
        <f t="shared" si="19"/>
        <v>0.37961803381340015</v>
      </c>
      <c r="X48" s="625">
        <f t="shared" si="20"/>
        <v>97.915388114917235</v>
      </c>
      <c r="Y48" s="384"/>
      <c r="Z48" s="413"/>
      <c r="AA48" s="384"/>
      <c r="AB48" s="384"/>
      <c r="AC48" s="872" t="e">
        <f t="shared" si="21"/>
        <v>#DIV/0!</v>
      </c>
      <c r="AD48" s="694">
        <f t="shared" si="22"/>
        <v>17.254618033813401</v>
      </c>
      <c r="AE48" s="934" t="s">
        <v>371</v>
      </c>
      <c r="AF48" s="874">
        <v>41617</v>
      </c>
      <c r="AG48" s="875">
        <f t="shared" si="12"/>
        <v>358</v>
      </c>
      <c r="AH48" s="876">
        <v>35</v>
      </c>
      <c r="AI48" s="929"/>
      <c r="AJ48" s="878" t="str">
        <f t="shared" si="23"/>
        <v xml:space="preserve"> </v>
      </c>
      <c r="AK48" s="879">
        <v>3.0315000000000002E-2</v>
      </c>
      <c r="AL48" s="880">
        <f t="shared" si="24"/>
        <v>0</v>
      </c>
      <c r="AM48" s="880">
        <f t="shared" si="25"/>
        <v>0.52</v>
      </c>
      <c r="AN48" s="878">
        <f t="shared" si="26"/>
        <v>10</v>
      </c>
      <c r="AO48" s="894">
        <v>1100</v>
      </c>
      <c r="AR48" s="140"/>
    </row>
    <row r="49" spans="1:44" ht="15.75" customHeight="1" x14ac:dyDescent="0.2">
      <c r="A49" s="881">
        <v>13</v>
      </c>
      <c r="B49" s="882" t="s">
        <v>142</v>
      </c>
      <c r="C49" s="930" t="s">
        <v>374</v>
      </c>
      <c r="D49" s="622">
        <v>17553821</v>
      </c>
      <c r="E49" s="891" t="s">
        <v>376</v>
      </c>
      <c r="F49" s="639" t="s">
        <v>137</v>
      </c>
      <c r="G49" s="886">
        <v>1.4</v>
      </c>
      <c r="H49" s="887">
        <v>53</v>
      </c>
      <c r="I49" s="887">
        <v>92</v>
      </c>
      <c r="J49" s="888">
        <v>28</v>
      </c>
      <c r="K49" s="640">
        <v>41264</v>
      </c>
      <c r="L49" s="931">
        <v>79</v>
      </c>
      <c r="M49" s="932"/>
      <c r="N49" s="891"/>
      <c r="O49" s="892"/>
      <c r="P49" s="893">
        <v>796</v>
      </c>
      <c r="Q49" s="933">
        <f t="shared" si="15"/>
        <v>3189</v>
      </c>
      <c r="R49" s="894">
        <v>49</v>
      </c>
      <c r="S49" s="894">
        <v>1297.5</v>
      </c>
      <c r="T49" s="895">
        <f t="shared" si="16"/>
        <v>2.0535714285714284</v>
      </c>
      <c r="U49" s="895">
        <f t="shared" si="17"/>
        <v>17.910714285714285</v>
      </c>
      <c r="V49" s="872">
        <f t="shared" si="18"/>
        <v>110.52341597796142</v>
      </c>
      <c r="W49" s="895">
        <f t="shared" si="19"/>
        <v>0.40686735653809974</v>
      </c>
      <c r="X49" s="625">
        <f t="shared" si="20"/>
        <v>104.9438424368979</v>
      </c>
      <c r="Y49" s="384"/>
      <c r="Z49" s="413"/>
      <c r="AA49" s="384"/>
      <c r="AB49" s="384"/>
      <c r="AC49" s="872" t="e">
        <f t="shared" si="21"/>
        <v>#DIV/0!</v>
      </c>
      <c r="AD49" s="694">
        <f t="shared" si="22"/>
        <v>18.317581642252385</v>
      </c>
      <c r="AE49" s="934" t="s">
        <v>371</v>
      </c>
      <c r="AF49" s="874">
        <v>41617</v>
      </c>
      <c r="AG49" s="875">
        <f t="shared" si="12"/>
        <v>353</v>
      </c>
      <c r="AH49" s="876">
        <v>37.5</v>
      </c>
      <c r="AI49" s="929"/>
      <c r="AJ49" s="878" t="str">
        <f t="shared" si="23"/>
        <v xml:space="preserve"> </v>
      </c>
      <c r="AK49" s="879">
        <v>3.0315000000000002E-2</v>
      </c>
      <c r="AL49" s="880">
        <f t="shared" si="24"/>
        <v>0</v>
      </c>
      <c r="AM49" s="880">
        <f t="shared" si="25"/>
        <v>0.52</v>
      </c>
      <c r="AN49" s="878">
        <f t="shared" si="26"/>
        <v>10</v>
      </c>
      <c r="AO49" s="894">
        <v>1240</v>
      </c>
      <c r="AR49" s="140"/>
    </row>
    <row r="50" spans="1:44" ht="15.75" customHeight="1" x14ac:dyDescent="0.2">
      <c r="A50" s="881">
        <v>14</v>
      </c>
      <c r="B50" s="882" t="s">
        <v>142</v>
      </c>
      <c r="C50" s="930" t="s">
        <v>377</v>
      </c>
      <c r="D50" s="622">
        <v>17559107</v>
      </c>
      <c r="E50" s="891">
        <v>442</v>
      </c>
      <c r="F50" s="639" t="s">
        <v>137</v>
      </c>
      <c r="G50" s="886">
        <v>-0.3</v>
      </c>
      <c r="H50" s="887">
        <v>44</v>
      </c>
      <c r="I50" s="887">
        <v>75</v>
      </c>
      <c r="J50" s="888">
        <v>26</v>
      </c>
      <c r="K50" s="640">
        <v>41273</v>
      </c>
      <c r="L50" s="931">
        <v>67</v>
      </c>
      <c r="M50" s="932">
        <v>624</v>
      </c>
      <c r="N50" s="891">
        <v>109</v>
      </c>
      <c r="O50" s="892">
        <v>13</v>
      </c>
      <c r="P50" s="893">
        <v>626</v>
      </c>
      <c r="Q50" s="933">
        <f t="shared" si="15"/>
        <v>3180</v>
      </c>
      <c r="R50" s="894">
        <v>49</v>
      </c>
      <c r="S50" s="894">
        <v>1045</v>
      </c>
      <c r="T50" s="895">
        <f t="shared" si="16"/>
        <v>3.5357142857142856</v>
      </c>
      <c r="U50" s="895">
        <f t="shared" si="17"/>
        <v>14.964285714285714</v>
      </c>
      <c r="V50" s="872">
        <f t="shared" si="18"/>
        <v>92.341597796143247</v>
      </c>
      <c r="W50" s="895">
        <f t="shared" si="19"/>
        <v>0.32861635220125784</v>
      </c>
      <c r="X50" s="625">
        <f t="shared" si="20"/>
        <v>84.760456039111105</v>
      </c>
      <c r="Y50" s="384"/>
      <c r="Z50" s="413"/>
      <c r="AA50" s="384"/>
      <c r="AB50" s="384"/>
      <c r="AC50" s="872" t="e">
        <f t="shared" si="21"/>
        <v>#DIV/0!</v>
      </c>
      <c r="AD50" s="694">
        <f t="shared" si="22"/>
        <v>15.292902066486972</v>
      </c>
      <c r="AE50" s="934" t="s">
        <v>371</v>
      </c>
      <c r="AF50" s="874">
        <v>41617</v>
      </c>
      <c r="AG50" s="875">
        <f t="shared" si="12"/>
        <v>344</v>
      </c>
      <c r="AH50" s="876">
        <v>35</v>
      </c>
      <c r="AI50" s="929"/>
      <c r="AJ50" s="878" t="str">
        <f t="shared" si="23"/>
        <v xml:space="preserve"> </v>
      </c>
      <c r="AK50" s="879">
        <v>3.0315000000000002E-2</v>
      </c>
      <c r="AL50" s="880">
        <f t="shared" si="24"/>
        <v>0</v>
      </c>
      <c r="AM50" s="880">
        <f t="shared" si="25"/>
        <v>0.52</v>
      </c>
      <c r="AN50" s="878">
        <f t="shared" si="26"/>
        <v>10</v>
      </c>
      <c r="AO50" s="894">
        <v>946</v>
      </c>
      <c r="AR50" s="140"/>
    </row>
    <row r="51" spans="1:44" ht="15.75" customHeight="1" x14ac:dyDescent="0.2">
      <c r="A51" s="881">
        <v>15</v>
      </c>
      <c r="B51" s="882" t="s">
        <v>142</v>
      </c>
      <c r="C51" s="930" t="s">
        <v>331</v>
      </c>
      <c r="D51" s="622">
        <v>17550665</v>
      </c>
      <c r="E51" s="891">
        <v>227</v>
      </c>
      <c r="F51" s="639" t="s">
        <v>137</v>
      </c>
      <c r="G51" s="886">
        <v>2.9</v>
      </c>
      <c r="H51" s="887">
        <v>53</v>
      </c>
      <c r="I51" s="887">
        <v>98</v>
      </c>
      <c r="J51" s="888">
        <v>25</v>
      </c>
      <c r="K51" s="640">
        <v>41229</v>
      </c>
      <c r="L51" s="931">
        <v>84</v>
      </c>
      <c r="M51" s="932">
        <v>686</v>
      </c>
      <c r="N51" s="891">
        <v>99</v>
      </c>
      <c r="O51" s="892">
        <v>5</v>
      </c>
      <c r="P51" s="893">
        <v>896</v>
      </c>
      <c r="Q51" s="933">
        <f t="shared" si="15"/>
        <v>3224</v>
      </c>
      <c r="R51" s="894">
        <v>51.5</v>
      </c>
      <c r="S51" s="894">
        <v>1347.5</v>
      </c>
      <c r="T51" s="895">
        <f t="shared" si="16"/>
        <v>2.7678571428571428</v>
      </c>
      <c r="U51" s="895">
        <f t="shared" si="17"/>
        <v>16.125</v>
      </c>
      <c r="V51" s="872">
        <f t="shared" si="18"/>
        <v>99.504132231404967</v>
      </c>
      <c r="W51" s="895">
        <f t="shared" si="19"/>
        <v>0.41795905707196029</v>
      </c>
      <c r="X51" s="625">
        <f t="shared" si="20"/>
        <v>107.80473961746027</v>
      </c>
      <c r="Y51" s="384"/>
      <c r="Z51" s="413"/>
      <c r="AA51" s="384"/>
      <c r="AB51" s="384"/>
      <c r="AC51" s="872" t="e">
        <f t="shared" si="21"/>
        <v>#DIV/0!</v>
      </c>
      <c r="AD51" s="694">
        <f t="shared" si="22"/>
        <v>16.542959057071961</v>
      </c>
      <c r="AE51" s="934" t="s">
        <v>371</v>
      </c>
      <c r="AF51" s="874">
        <v>41617</v>
      </c>
      <c r="AG51" s="875">
        <f t="shared" si="12"/>
        <v>388</v>
      </c>
      <c r="AH51" s="876">
        <v>37</v>
      </c>
      <c r="AI51" s="929"/>
      <c r="AJ51" s="878" t="str">
        <f t="shared" si="23"/>
        <v xml:space="preserve"> </v>
      </c>
      <c r="AK51" s="879">
        <v>3.0315000000000002E-2</v>
      </c>
      <c r="AL51" s="880">
        <f t="shared" si="24"/>
        <v>0</v>
      </c>
      <c r="AM51" s="880">
        <f t="shared" si="25"/>
        <v>0.52</v>
      </c>
      <c r="AN51" s="878">
        <f t="shared" si="26"/>
        <v>10</v>
      </c>
      <c r="AO51" s="894">
        <v>1270</v>
      </c>
      <c r="AR51" s="140"/>
    </row>
    <row r="52" spans="1:44" ht="15.75" customHeight="1" x14ac:dyDescent="0.2">
      <c r="A52" s="935">
        <v>16</v>
      </c>
      <c r="B52" s="882" t="s">
        <v>142</v>
      </c>
      <c r="C52" s="930" t="s">
        <v>331</v>
      </c>
      <c r="D52" s="622">
        <v>17550667</v>
      </c>
      <c r="E52" s="936">
        <v>228</v>
      </c>
      <c r="F52" s="639" t="s">
        <v>137</v>
      </c>
      <c r="G52" s="903">
        <v>3</v>
      </c>
      <c r="H52" s="937">
        <v>60</v>
      </c>
      <c r="I52" s="937">
        <v>114</v>
      </c>
      <c r="J52" s="938">
        <v>24</v>
      </c>
      <c r="K52" s="640">
        <v>41239</v>
      </c>
      <c r="L52" s="931">
        <v>84</v>
      </c>
      <c r="M52" s="932">
        <v>715</v>
      </c>
      <c r="N52" s="891">
        <v>104</v>
      </c>
      <c r="O52" s="939">
        <v>5</v>
      </c>
      <c r="P52" s="893">
        <v>863</v>
      </c>
      <c r="Q52" s="933">
        <f t="shared" si="15"/>
        <v>3214</v>
      </c>
      <c r="R52" s="894">
        <v>51</v>
      </c>
      <c r="S52" s="894">
        <v>1335</v>
      </c>
      <c r="T52" s="895">
        <f t="shared" si="16"/>
        <v>3.3928571428571428</v>
      </c>
      <c r="U52" s="895">
        <f t="shared" si="17"/>
        <v>16.857142857142858</v>
      </c>
      <c r="V52" s="872">
        <f t="shared" si="18"/>
        <v>104.02203856749313</v>
      </c>
      <c r="W52" s="895">
        <f t="shared" si="19"/>
        <v>0.41537025513378967</v>
      </c>
      <c r="X52" s="625">
        <f t="shared" si="20"/>
        <v>107.13700646479023</v>
      </c>
      <c r="Y52" s="384"/>
      <c r="Z52" s="413"/>
      <c r="AA52" s="384"/>
      <c r="AB52" s="384"/>
      <c r="AC52" s="872" t="e">
        <f t="shared" si="21"/>
        <v>#DIV/0!</v>
      </c>
      <c r="AD52" s="694">
        <f t="shared" si="22"/>
        <v>17.272513112276648</v>
      </c>
      <c r="AE52" s="379" t="s">
        <v>371</v>
      </c>
      <c r="AF52" s="874">
        <v>41617</v>
      </c>
      <c r="AG52" s="875">
        <f t="shared" si="12"/>
        <v>378</v>
      </c>
      <c r="AH52" s="161">
        <v>35.5</v>
      </c>
      <c r="AI52" s="162"/>
      <c r="AJ52" s="163" t="s">
        <v>223</v>
      </c>
      <c r="AK52" s="164">
        <v>3.0315000000000002E-2</v>
      </c>
      <c r="AL52" s="165">
        <v>0</v>
      </c>
      <c r="AM52" s="165">
        <v>0.52</v>
      </c>
      <c r="AN52" s="163">
        <v>10</v>
      </c>
      <c r="AO52" s="894">
        <v>1240</v>
      </c>
      <c r="AR52" s="140"/>
    </row>
    <row r="53" spans="1:44" ht="15.75" customHeight="1" x14ac:dyDescent="0.2">
      <c r="A53" s="881">
        <v>17</v>
      </c>
      <c r="B53" s="882" t="s">
        <v>142</v>
      </c>
      <c r="C53" s="930" t="s">
        <v>339</v>
      </c>
      <c r="D53" s="622">
        <v>17550668</v>
      </c>
      <c r="E53" s="891" t="s">
        <v>378</v>
      </c>
      <c r="F53" s="639" t="s">
        <v>137</v>
      </c>
      <c r="G53" s="886">
        <v>2.2000000000000002</v>
      </c>
      <c r="H53" s="887">
        <v>56</v>
      </c>
      <c r="I53" s="887">
        <v>99</v>
      </c>
      <c r="J53" s="888">
        <v>19</v>
      </c>
      <c r="K53" s="640">
        <v>41247</v>
      </c>
      <c r="L53" s="931">
        <v>88</v>
      </c>
      <c r="M53" s="932">
        <v>680</v>
      </c>
      <c r="N53" s="891">
        <v>99</v>
      </c>
      <c r="O53" s="892">
        <v>5</v>
      </c>
      <c r="P53" s="893">
        <v>870</v>
      </c>
      <c r="Q53" s="933">
        <f t="shared" si="15"/>
        <v>3206</v>
      </c>
      <c r="R53" s="894">
        <v>50</v>
      </c>
      <c r="S53" s="894">
        <v>1347.5</v>
      </c>
      <c r="T53" s="895">
        <f t="shared" si="16"/>
        <v>5.0892857142857144</v>
      </c>
      <c r="U53" s="895">
        <f t="shared" si="17"/>
        <v>17.053571428571427</v>
      </c>
      <c r="V53" s="872">
        <f t="shared" si="18"/>
        <v>105.23415977961432</v>
      </c>
      <c r="W53" s="895">
        <f t="shared" si="19"/>
        <v>0.4203056768558952</v>
      </c>
      <c r="X53" s="625">
        <f t="shared" si="20"/>
        <v>108.41000640258638</v>
      </c>
      <c r="Y53" s="384"/>
      <c r="Z53" s="413"/>
      <c r="AA53" s="384"/>
      <c r="AB53" s="384"/>
      <c r="AC53" s="872" t="e">
        <f t="shared" si="21"/>
        <v>#DIV/0!</v>
      </c>
      <c r="AD53" s="694">
        <f t="shared" si="22"/>
        <v>17.473877105427324</v>
      </c>
      <c r="AE53" s="934" t="s">
        <v>371</v>
      </c>
      <c r="AF53" s="874">
        <v>41617</v>
      </c>
      <c r="AG53" s="875">
        <f t="shared" si="12"/>
        <v>370</v>
      </c>
      <c r="AH53" s="876">
        <v>36</v>
      </c>
      <c r="AI53" s="929"/>
      <c r="AJ53" s="878" t="str">
        <f t="shared" ref="AJ53:AJ64" si="27">IF(AI53="ET","ET",IF(AI53=0," ",K53-AI53))</f>
        <v xml:space="preserve"> </v>
      </c>
      <c r="AK53" s="879">
        <v>3.0315000000000002E-2</v>
      </c>
      <c r="AL53" s="880">
        <f>IF(AJ53="ET",0,IF(AJ53=0,0,IF(AJ53&lt;761,1.32,IF(AJ53&lt;1126,0.74,IF(AJ53&lt;1491,0.39,IF(AJ53&lt;1856,0.14,IF(AJ53&lt;2951,0,IF(AJ53&lt;3316,0.08,0))))))))</f>
        <v>0</v>
      </c>
      <c r="AM53" s="880">
        <f>IF(AJ53="ET",0,IF(AJ53=0,0,IF(AJ53&lt;3316,0,IF(AJ53&lt;3681,0.16,IF(AJ53&lt;4046,0.26,IF(AJ53&lt;4411,0.38,0.52))))))</f>
        <v>0.52</v>
      </c>
      <c r="AN53" s="878">
        <f>IF(AJ53="ET",0,IF(AJ53=0," ",IF(AJ53&lt;769,79,IF(AJ53&lt;982,64,IF(AJ53&lt;1164,42,IF(AJ53&lt;1347,31,IF(AJ53&lt;1712,18,IF(AJ53&gt;3536,10,0))))))))</f>
        <v>10</v>
      </c>
      <c r="AO53" s="894">
        <v>1205</v>
      </c>
      <c r="AR53" s="140"/>
    </row>
    <row r="54" spans="1:44" ht="15.75" customHeight="1" x14ac:dyDescent="0.2">
      <c r="A54" s="881">
        <v>18</v>
      </c>
      <c r="B54" s="882" t="s">
        <v>142</v>
      </c>
      <c r="C54" s="930" t="s">
        <v>379</v>
      </c>
      <c r="D54" s="622">
        <v>17569498</v>
      </c>
      <c r="E54" s="891" t="s">
        <v>380</v>
      </c>
      <c r="F54" s="639" t="s">
        <v>137</v>
      </c>
      <c r="G54" s="886">
        <v>2</v>
      </c>
      <c r="H54" s="887">
        <v>64</v>
      </c>
      <c r="I54" s="887">
        <v>110</v>
      </c>
      <c r="J54" s="888">
        <v>27</v>
      </c>
      <c r="K54" s="640">
        <v>41220</v>
      </c>
      <c r="L54" s="931">
        <v>71</v>
      </c>
      <c r="M54" s="932">
        <v>772</v>
      </c>
      <c r="N54" s="891">
        <v>115</v>
      </c>
      <c r="O54" s="892">
        <v>30</v>
      </c>
      <c r="P54" s="893">
        <v>930</v>
      </c>
      <c r="Q54" s="933">
        <f t="shared" si="15"/>
        <v>3233</v>
      </c>
      <c r="R54" s="894">
        <v>53.5</v>
      </c>
      <c r="S54" s="894">
        <v>1430</v>
      </c>
      <c r="T54" s="895">
        <f t="shared" si="16"/>
        <v>3.75</v>
      </c>
      <c r="U54" s="895">
        <f t="shared" si="17"/>
        <v>17.857142857142858</v>
      </c>
      <c r="V54" s="872">
        <f t="shared" si="18"/>
        <v>110.19283746556474</v>
      </c>
      <c r="W54" s="895">
        <f t="shared" si="19"/>
        <v>0.44231364058150324</v>
      </c>
      <c r="X54" s="625">
        <f t="shared" si="20"/>
        <v>114.08654997498992</v>
      </c>
      <c r="Y54" s="384"/>
      <c r="Z54" s="413"/>
      <c r="AA54" s="384"/>
      <c r="AB54" s="384"/>
      <c r="AC54" s="872" t="e">
        <f t="shared" si="21"/>
        <v>#DIV/0!</v>
      </c>
      <c r="AD54" s="694">
        <f t="shared" si="22"/>
        <v>18.299456497724361</v>
      </c>
      <c r="AE54" s="934" t="s">
        <v>371</v>
      </c>
      <c r="AF54" s="874">
        <v>41617</v>
      </c>
      <c r="AG54" s="875">
        <f t="shared" si="12"/>
        <v>397</v>
      </c>
      <c r="AH54" s="876">
        <v>33</v>
      </c>
      <c r="AI54" s="929"/>
      <c r="AJ54" s="878" t="str">
        <f t="shared" si="27"/>
        <v xml:space="preserve"> </v>
      </c>
      <c r="AK54" s="879">
        <v>1.0303150000000001</v>
      </c>
      <c r="AL54" s="880">
        <f t="shared" ref="AL54:AL64" si="28">IF(AJ54="ET",0,IF(AJ54=0,0,IF(AJ54&lt;761,1.32,IF(AJ54&lt;1126,0.74,IF(AJ54&lt;1491,0.39,IF(AJ54&lt;1856,0.14,IF(AJ54&lt;2951,0,IF(AJ54&lt;3316,0.08,0))))))))</f>
        <v>0</v>
      </c>
      <c r="AM54" s="880">
        <f t="shared" ref="AM54:AM64" si="29">IF(AJ54="ET",0,IF(AJ54=0,0,IF(AJ54&lt;3316,0,IF(AJ54&lt;3681,0.16,IF(AJ54&lt;4046,0.26,IF(AJ54&lt;4411,0.38,0.52))))))</f>
        <v>0.52</v>
      </c>
      <c r="AN54" s="878">
        <f t="shared" ref="AN54:AN64" si="30">IF(AJ54="ET",0,IF(AJ54=0," ",IF(AJ54&lt;769,79,IF(AJ54&lt;982,64,IF(AJ54&lt;1164,42,IF(AJ54&lt;1347,31,IF(AJ54&lt;1712,18,IF(AJ54&gt;3536,10,0))))))))</f>
        <v>10</v>
      </c>
      <c r="AO54" s="894">
        <v>1325</v>
      </c>
      <c r="AR54" s="140"/>
    </row>
    <row r="55" spans="1:44" ht="15.75" customHeight="1" x14ac:dyDescent="0.2">
      <c r="A55" s="881">
        <v>19</v>
      </c>
      <c r="B55" s="882" t="s">
        <v>142</v>
      </c>
      <c r="C55" s="930" t="s">
        <v>379</v>
      </c>
      <c r="D55" s="622">
        <v>17569499</v>
      </c>
      <c r="E55" s="891" t="s">
        <v>381</v>
      </c>
      <c r="F55" s="639" t="s">
        <v>137</v>
      </c>
      <c r="G55" s="886">
        <v>1.2</v>
      </c>
      <c r="H55" s="887">
        <v>56</v>
      </c>
      <c r="I55" s="887">
        <v>99</v>
      </c>
      <c r="J55" s="888">
        <v>29</v>
      </c>
      <c r="K55" s="640">
        <v>41224</v>
      </c>
      <c r="L55" s="931">
        <v>73</v>
      </c>
      <c r="M55" s="932">
        <v>747</v>
      </c>
      <c r="N55" s="891">
        <v>112</v>
      </c>
      <c r="O55" s="892">
        <v>30</v>
      </c>
      <c r="P55" s="893">
        <v>924</v>
      </c>
      <c r="Q55" s="933">
        <f t="shared" si="15"/>
        <v>3229</v>
      </c>
      <c r="R55" s="894">
        <v>53.5</v>
      </c>
      <c r="S55" s="894">
        <v>1392.5</v>
      </c>
      <c r="T55" s="895">
        <f t="shared" si="16"/>
        <v>2.2321428571428572</v>
      </c>
      <c r="U55" s="895">
        <f t="shared" si="17"/>
        <v>16.732142857142858</v>
      </c>
      <c r="V55" s="872">
        <f t="shared" si="18"/>
        <v>103.25068870523417</v>
      </c>
      <c r="W55" s="895">
        <f t="shared" si="19"/>
        <v>0.43124806441622793</v>
      </c>
      <c r="X55" s="625">
        <f t="shared" si="20"/>
        <v>111.23239108782101</v>
      </c>
      <c r="Y55" s="384"/>
      <c r="Z55" s="413"/>
      <c r="AA55" s="384"/>
      <c r="AB55" s="384"/>
      <c r="AC55" s="872" t="e">
        <f t="shared" si="21"/>
        <v>#DIV/0!</v>
      </c>
      <c r="AD55" s="694">
        <f t="shared" si="22"/>
        <v>17.163390921559085</v>
      </c>
      <c r="AE55" s="934" t="s">
        <v>371</v>
      </c>
      <c r="AF55" s="874">
        <v>41617</v>
      </c>
      <c r="AG55" s="875">
        <f t="shared" si="12"/>
        <v>393</v>
      </c>
      <c r="AH55" s="876">
        <v>33.5</v>
      </c>
      <c r="AI55" s="929"/>
      <c r="AJ55" s="878" t="str">
        <f t="shared" si="27"/>
        <v xml:space="preserve"> </v>
      </c>
      <c r="AK55" s="879">
        <v>2.0303149999999999</v>
      </c>
      <c r="AL55" s="880">
        <f t="shared" si="28"/>
        <v>0</v>
      </c>
      <c r="AM55" s="880">
        <f t="shared" si="29"/>
        <v>0.52</v>
      </c>
      <c r="AN55" s="878">
        <f t="shared" si="30"/>
        <v>10</v>
      </c>
      <c r="AO55" s="894">
        <v>1330</v>
      </c>
      <c r="AR55" s="140"/>
    </row>
    <row r="56" spans="1:44" ht="15.75" customHeight="1" x14ac:dyDescent="0.2">
      <c r="A56" s="881">
        <v>20</v>
      </c>
      <c r="B56" s="882" t="s">
        <v>142</v>
      </c>
      <c r="C56" s="930" t="s">
        <v>382</v>
      </c>
      <c r="D56" s="622">
        <v>17455607</v>
      </c>
      <c r="E56" s="891">
        <v>88</v>
      </c>
      <c r="F56" s="639" t="s">
        <v>137</v>
      </c>
      <c r="G56" s="886">
        <v>1.9</v>
      </c>
      <c r="H56" s="887">
        <v>43</v>
      </c>
      <c r="I56" s="887">
        <v>77</v>
      </c>
      <c r="J56" s="888">
        <v>23</v>
      </c>
      <c r="K56" s="640">
        <v>41262</v>
      </c>
      <c r="L56" s="931">
        <v>76</v>
      </c>
      <c r="M56" s="932"/>
      <c r="N56" s="891"/>
      <c r="O56" s="892"/>
      <c r="P56" s="893">
        <v>701</v>
      </c>
      <c r="Q56" s="933">
        <f t="shared" si="15"/>
        <v>3191</v>
      </c>
      <c r="R56" s="894">
        <v>51</v>
      </c>
      <c r="S56" s="894">
        <v>1135</v>
      </c>
      <c r="T56" s="895">
        <f t="shared" si="16"/>
        <v>4.4642857142857144</v>
      </c>
      <c r="U56" s="895">
        <f t="shared" si="17"/>
        <v>15.5</v>
      </c>
      <c r="V56" s="872">
        <f t="shared" si="18"/>
        <v>95.647382920110189</v>
      </c>
      <c r="W56" s="895">
        <f t="shared" si="19"/>
        <v>0.35568787214039488</v>
      </c>
      <c r="X56" s="625">
        <f t="shared" si="20"/>
        <v>91.743049450372155</v>
      </c>
      <c r="Y56" s="384"/>
      <c r="Z56" s="413"/>
      <c r="AA56" s="384"/>
      <c r="AB56" s="384"/>
      <c r="AC56" s="872" t="e">
        <f t="shared" si="21"/>
        <v>#DIV/0!</v>
      </c>
      <c r="AD56" s="694">
        <f t="shared" si="22"/>
        <v>15.855687872140395</v>
      </c>
      <c r="AE56" s="934" t="s">
        <v>371</v>
      </c>
      <c r="AF56" s="874">
        <v>41617</v>
      </c>
      <c r="AG56" s="875">
        <f t="shared" si="12"/>
        <v>355</v>
      </c>
      <c r="AH56" s="876">
        <v>32</v>
      </c>
      <c r="AI56" s="929"/>
      <c r="AJ56" s="878" t="str">
        <f t="shared" si="27"/>
        <v xml:space="preserve"> </v>
      </c>
      <c r="AK56" s="879">
        <v>3.0303149999999999</v>
      </c>
      <c r="AL56" s="880">
        <f t="shared" si="28"/>
        <v>0</v>
      </c>
      <c r="AM56" s="880">
        <f t="shared" si="29"/>
        <v>0.52</v>
      </c>
      <c r="AN56" s="878">
        <f t="shared" si="30"/>
        <v>10</v>
      </c>
      <c r="AO56" s="894">
        <v>1010</v>
      </c>
      <c r="AR56" s="140"/>
    </row>
    <row r="57" spans="1:44" ht="15.75" customHeight="1" x14ac:dyDescent="0.2">
      <c r="A57" s="881">
        <v>21</v>
      </c>
      <c r="B57" s="882" t="s">
        <v>142</v>
      </c>
      <c r="C57" s="930" t="s">
        <v>383</v>
      </c>
      <c r="D57" s="622">
        <v>17455610</v>
      </c>
      <c r="E57" s="891">
        <v>92</v>
      </c>
      <c r="F57" s="639" t="s">
        <v>137</v>
      </c>
      <c r="G57" s="886">
        <v>1.5</v>
      </c>
      <c r="H57" s="887">
        <v>40</v>
      </c>
      <c r="I57" s="887">
        <v>73</v>
      </c>
      <c r="J57" s="888">
        <v>22</v>
      </c>
      <c r="K57" s="640">
        <v>41256</v>
      </c>
      <c r="L57" s="931">
        <v>68</v>
      </c>
      <c r="M57" s="932"/>
      <c r="N57" s="891"/>
      <c r="O57" s="892"/>
      <c r="P57" s="893">
        <v>592</v>
      </c>
      <c r="Q57" s="933">
        <f t="shared" si="15"/>
        <v>3197</v>
      </c>
      <c r="R57" s="894">
        <v>49</v>
      </c>
      <c r="S57" s="894">
        <v>970</v>
      </c>
      <c r="T57" s="895">
        <f t="shared" si="16"/>
        <v>2.8571428571428572</v>
      </c>
      <c r="U57" s="895">
        <f t="shared" si="17"/>
        <v>13.5</v>
      </c>
      <c r="V57" s="872">
        <f t="shared" si="18"/>
        <v>83.305785123966942</v>
      </c>
      <c r="W57" s="895">
        <f t="shared" si="19"/>
        <v>0.30340944635595873</v>
      </c>
      <c r="X57" s="625">
        <f t="shared" si="20"/>
        <v>78.258805039485921</v>
      </c>
      <c r="Y57" s="384"/>
      <c r="Z57" s="413"/>
      <c r="AA57" s="384"/>
      <c r="AB57" s="384"/>
      <c r="AC57" s="872" t="e">
        <f t="shared" si="21"/>
        <v>#DIV/0!</v>
      </c>
      <c r="AD57" s="694">
        <f t="shared" si="22"/>
        <v>13.803409446355959</v>
      </c>
      <c r="AE57" s="934" t="s">
        <v>371</v>
      </c>
      <c r="AF57" s="874">
        <v>41617</v>
      </c>
      <c r="AG57" s="875">
        <f t="shared" si="12"/>
        <v>361</v>
      </c>
      <c r="AH57" s="876">
        <v>35.5</v>
      </c>
      <c r="AI57" s="929"/>
      <c r="AJ57" s="878" t="str">
        <f t="shared" si="27"/>
        <v xml:space="preserve"> </v>
      </c>
      <c r="AK57" s="879">
        <v>4.0303149999999999</v>
      </c>
      <c r="AL57" s="880">
        <f t="shared" si="28"/>
        <v>0</v>
      </c>
      <c r="AM57" s="880">
        <f t="shared" si="29"/>
        <v>0.52</v>
      </c>
      <c r="AN57" s="878">
        <f t="shared" si="30"/>
        <v>10</v>
      </c>
      <c r="AO57" s="894">
        <v>890</v>
      </c>
      <c r="AR57" s="140"/>
    </row>
    <row r="58" spans="1:44" ht="15.75" customHeight="1" x14ac:dyDescent="0.2">
      <c r="A58" s="881">
        <v>22</v>
      </c>
      <c r="B58" s="882" t="s">
        <v>142</v>
      </c>
      <c r="C58" s="930" t="s">
        <v>368</v>
      </c>
      <c r="D58" s="622">
        <v>17581571</v>
      </c>
      <c r="E58" s="891">
        <v>113</v>
      </c>
      <c r="F58" s="639" t="s">
        <v>137</v>
      </c>
      <c r="G58" s="886">
        <v>2.6</v>
      </c>
      <c r="H58" s="887">
        <v>54</v>
      </c>
      <c r="I58" s="887">
        <v>94</v>
      </c>
      <c r="J58" s="888">
        <v>27</v>
      </c>
      <c r="K58" s="640">
        <v>41215</v>
      </c>
      <c r="L58" s="931">
        <v>82</v>
      </c>
      <c r="M58" s="932">
        <v>717</v>
      </c>
      <c r="N58" s="891">
        <v>109</v>
      </c>
      <c r="O58" s="892">
        <v>19</v>
      </c>
      <c r="P58" s="893">
        <v>844</v>
      </c>
      <c r="Q58" s="933">
        <f t="shared" si="15"/>
        <v>3238</v>
      </c>
      <c r="R58" s="894">
        <v>54</v>
      </c>
      <c r="S58" s="894">
        <v>1250</v>
      </c>
      <c r="T58" s="895">
        <f t="shared" si="16"/>
        <v>2.8571428571428572</v>
      </c>
      <c r="U58" s="895">
        <f t="shared" si="17"/>
        <v>14.5</v>
      </c>
      <c r="V58" s="872">
        <f t="shared" si="18"/>
        <v>89.47658402203858</v>
      </c>
      <c r="W58" s="895">
        <f t="shared" si="19"/>
        <v>0.38604076590487957</v>
      </c>
      <c r="X58" s="625">
        <f t="shared" si="20"/>
        <v>99.57201200914578</v>
      </c>
      <c r="Y58" s="384"/>
      <c r="Z58" s="413"/>
      <c r="AA58" s="384"/>
      <c r="AB58" s="384"/>
      <c r="AC58" s="872" t="e">
        <f t="shared" si="21"/>
        <v>#DIV/0!</v>
      </c>
      <c r="AD58" s="694">
        <f t="shared" si="22"/>
        <v>14.88604076590488</v>
      </c>
      <c r="AE58" s="934" t="s">
        <v>371</v>
      </c>
      <c r="AF58" s="874">
        <v>41617</v>
      </c>
      <c r="AG58" s="875">
        <f t="shared" si="12"/>
        <v>402</v>
      </c>
      <c r="AH58" s="876">
        <v>37.5</v>
      </c>
      <c r="AI58" s="929"/>
      <c r="AJ58" s="878" t="str">
        <f t="shared" si="27"/>
        <v xml:space="preserve"> </v>
      </c>
      <c r="AK58" s="879">
        <v>5.0303149999999999</v>
      </c>
      <c r="AL58" s="880">
        <f t="shared" si="28"/>
        <v>0</v>
      </c>
      <c r="AM58" s="880">
        <f t="shared" si="29"/>
        <v>0.52</v>
      </c>
      <c r="AN58" s="878">
        <f t="shared" si="30"/>
        <v>10</v>
      </c>
      <c r="AO58" s="894">
        <v>1170</v>
      </c>
      <c r="AR58" s="140"/>
    </row>
    <row r="59" spans="1:44" ht="15.75" customHeight="1" x14ac:dyDescent="0.2">
      <c r="A59" s="881">
        <v>23</v>
      </c>
      <c r="B59" s="882" t="s">
        <v>142</v>
      </c>
      <c r="C59" s="930" t="s">
        <v>368</v>
      </c>
      <c r="D59" s="622">
        <v>17603342</v>
      </c>
      <c r="E59" s="891">
        <v>123</v>
      </c>
      <c r="F59" s="639" t="s">
        <v>137</v>
      </c>
      <c r="G59" s="886">
        <v>-0.2</v>
      </c>
      <c r="H59" s="887">
        <v>57</v>
      </c>
      <c r="I59" s="887">
        <v>98</v>
      </c>
      <c r="J59" s="888">
        <v>28</v>
      </c>
      <c r="K59" s="640">
        <v>41215</v>
      </c>
      <c r="L59" s="931">
        <v>70</v>
      </c>
      <c r="M59" s="932">
        <v>725</v>
      </c>
      <c r="N59" s="891">
        <v>111</v>
      </c>
      <c r="O59" s="892">
        <v>19</v>
      </c>
      <c r="P59" s="893">
        <v>909</v>
      </c>
      <c r="Q59" s="933">
        <f t="shared" si="15"/>
        <v>3238</v>
      </c>
      <c r="R59" s="894">
        <v>52</v>
      </c>
      <c r="S59" s="894">
        <v>1302.5</v>
      </c>
      <c r="T59" s="895">
        <f t="shared" si="16"/>
        <v>1.3392857142857142</v>
      </c>
      <c r="U59" s="895">
        <f t="shared" si="17"/>
        <v>14.053571428571429</v>
      </c>
      <c r="V59" s="872">
        <f t="shared" si="18"/>
        <v>86.721763085399445</v>
      </c>
      <c r="W59" s="895">
        <f t="shared" si="19"/>
        <v>0.4022544780728845</v>
      </c>
      <c r="X59" s="625">
        <f t="shared" si="20"/>
        <v>103.7540365135299</v>
      </c>
      <c r="Y59" s="384"/>
      <c r="Z59" s="413"/>
      <c r="AA59" s="384"/>
      <c r="AB59" s="384"/>
      <c r="AC59" s="872" t="e">
        <f t="shared" si="21"/>
        <v>#DIV/0!</v>
      </c>
      <c r="AD59" s="694">
        <f t="shared" si="22"/>
        <v>14.455825906644314</v>
      </c>
      <c r="AE59" s="934" t="s">
        <v>371</v>
      </c>
      <c r="AF59" s="874">
        <v>41617</v>
      </c>
      <c r="AG59" s="875">
        <f t="shared" si="12"/>
        <v>402</v>
      </c>
      <c r="AH59" s="876">
        <v>40</v>
      </c>
      <c r="AI59" s="929"/>
      <c r="AJ59" s="878" t="str">
        <f t="shared" si="27"/>
        <v xml:space="preserve"> </v>
      </c>
      <c r="AK59" s="879">
        <v>6.0303149999999999</v>
      </c>
      <c r="AL59" s="880">
        <f t="shared" si="28"/>
        <v>0</v>
      </c>
      <c r="AM59" s="880">
        <f t="shared" si="29"/>
        <v>0.52</v>
      </c>
      <c r="AN59" s="878">
        <f t="shared" si="30"/>
        <v>10</v>
      </c>
      <c r="AO59" s="894">
        <v>1265</v>
      </c>
      <c r="AR59" s="140"/>
    </row>
    <row r="60" spans="1:44" ht="15.75" customHeight="1" x14ac:dyDescent="0.2">
      <c r="A60" s="881">
        <v>24</v>
      </c>
      <c r="B60" s="882" t="s">
        <v>142</v>
      </c>
      <c r="C60" s="930" t="s">
        <v>368</v>
      </c>
      <c r="D60" s="622">
        <v>17581574</v>
      </c>
      <c r="E60" s="891">
        <v>273</v>
      </c>
      <c r="F60" s="639" t="s">
        <v>137</v>
      </c>
      <c r="G60" s="886">
        <v>2.2999999999999998</v>
      </c>
      <c r="H60" s="887">
        <v>54</v>
      </c>
      <c r="I60" s="887">
        <v>94</v>
      </c>
      <c r="J60" s="888">
        <v>23</v>
      </c>
      <c r="K60" s="640">
        <v>41222</v>
      </c>
      <c r="L60" s="931">
        <v>80</v>
      </c>
      <c r="M60" s="932">
        <v>717</v>
      </c>
      <c r="N60" s="891">
        <v>109</v>
      </c>
      <c r="O60" s="892">
        <v>19</v>
      </c>
      <c r="P60" s="893">
        <v>842</v>
      </c>
      <c r="Q60" s="933">
        <f t="shared" si="15"/>
        <v>3231</v>
      </c>
      <c r="R60" s="894">
        <v>50.5</v>
      </c>
      <c r="S60" s="894">
        <v>1230</v>
      </c>
      <c r="T60" s="895">
        <f t="shared" si="16"/>
        <v>2.6785714285714284</v>
      </c>
      <c r="U60" s="895">
        <f t="shared" si="17"/>
        <v>13.857142857142858</v>
      </c>
      <c r="V60" s="872">
        <f t="shared" si="18"/>
        <v>85.509641873278241</v>
      </c>
      <c r="W60" s="895">
        <f t="shared" si="19"/>
        <v>0.38068709377901577</v>
      </c>
      <c r="X60" s="625">
        <f t="shared" si="20"/>
        <v>98.191132184290993</v>
      </c>
      <c r="Y60" s="384"/>
      <c r="Z60" s="413"/>
      <c r="AA60" s="384"/>
      <c r="AB60" s="384"/>
      <c r="AC60" s="872" t="e">
        <f t="shared" si="21"/>
        <v>#DIV/0!</v>
      </c>
      <c r="AD60" s="694">
        <f t="shared" si="22"/>
        <v>14.237829950921874</v>
      </c>
      <c r="AE60" s="934" t="s">
        <v>371</v>
      </c>
      <c r="AF60" s="874">
        <v>41617</v>
      </c>
      <c r="AG60" s="875">
        <f t="shared" si="12"/>
        <v>395</v>
      </c>
      <c r="AH60" s="876">
        <v>36.5</v>
      </c>
      <c r="AI60" s="929"/>
      <c r="AJ60" s="878" t="str">
        <f t="shared" si="27"/>
        <v xml:space="preserve"> </v>
      </c>
      <c r="AK60" s="879">
        <v>7.0303149999999999</v>
      </c>
      <c r="AL60" s="880">
        <f t="shared" si="28"/>
        <v>0</v>
      </c>
      <c r="AM60" s="880">
        <f t="shared" si="29"/>
        <v>0.52</v>
      </c>
      <c r="AN60" s="878">
        <f t="shared" si="30"/>
        <v>10</v>
      </c>
      <c r="AO60" s="894">
        <v>1155</v>
      </c>
      <c r="AR60" s="140"/>
    </row>
    <row r="61" spans="1:44" ht="15.75" customHeight="1" x14ac:dyDescent="0.2">
      <c r="A61" s="881">
        <v>25</v>
      </c>
      <c r="B61" s="882" t="s">
        <v>142</v>
      </c>
      <c r="C61" s="930" t="s">
        <v>354</v>
      </c>
      <c r="D61" s="622">
        <v>17581576</v>
      </c>
      <c r="E61" s="891">
        <v>313</v>
      </c>
      <c r="F61" s="639" t="s">
        <v>137</v>
      </c>
      <c r="G61" s="886">
        <v>0.9</v>
      </c>
      <c r="H61" s="887">
        <v>53</v>
      </c>
      <c r="I61" s="887">
        <v>95</v>
      </c>
      <c r="J61" s="888">
        <v>24</v>
      </c>
      <c r="K61" s="640">
        <v>41235</v>
      </c>
      <c r="L61" s="931">
        <v>76</v>
      </c>
      <c r="M61" s="932">
        <v>704</v>
      </c>
      <c r="N61" s="891">
        <v>107</v>
      </c>
      <c r="O61" s="892">
        <v>19</v>
      </c>
      <c r="P61" s="893">
        <v>849</v>
      </c>
      <c r="Q61" s="933">
        <f t="shared" si="15"/>
        <v>3218</v>
      </c>
      <c r="R61" s="894">
        <v>51</v>
      </c>
      <c r="S61" s="894">
        <v>1320</v>
      </c>
      <c r="T61" s="895">
        <f t="shared" si="16"/>
        <v>4.1071428571428568</v>
      </c>
      <c r="U61" s="895">
        <f t="shared" si="17"/>
        <v>16.821428571428573</v>
      </c>
      <c r="V61" s="872">
        <f t="shared" si="18"/>
        <v>103.801652892562</v>
      </c>
      <c r="W61" s="895">
        <f t="shared" si="19"/>
        <v>0.41019266625233064</v>
      </c>
      <c r="X61" s="625">
        <f t="shared" si="20"/>
        <v>105.80154402710021</v>
      </c>
      <c r="Y61" s="384"/>
      <c r="Z61" s="413"/>
      <c r="AA61" s="384"/>
      <c r="AB61" s="384"/>
      <c r="AC61" s="872" t="e">
        <f t="shared" si="21"/>
        <v>#DIV/0!</v>
      </c>
      <c r="AD61" s="694">
        <f t="shared" si="22"/>
        <v>17.231621237680905</v>
      </c>
      <c r="AE61" s="934" t="s">
        <v>371</v>
      </c>
      <c r="AF61" s="874">
        <v>41617</v>
      </c>
      <c r="AG61" s="875">
        <f t="shared" si="12"/>
        <v>382</v>
      </c>
      <c r="AH61" s="876">
        <v>40</v>
      </c>
      <c r="AI61" s="929"/>
      <c r="AJ61" s="878" t="str">
        <f t="shared" si="27"/>
        <v xml:space="preserve"> </v>
      </c>
      <c r="AK61" s="879">
        <v>8.0303149999999999</v>
      </c>
      <c r="AL61" s="880">
        <f t="shared" si="28"/>
        <v>0</v>
      </c>
      <c r="AM61" s="880">
        <f t="shared" si="29"/>
        <v>0.52</v>
      </c>
      <c r="AN61" s="878">
        <f t="shared" si="30"/>
        <v>10</v>
      </c>
      <c r="AO61" s="894">
        <v>1205</v>
      </c>
      <c r="AR61" s="140"/>
    </row>
    <row r="62" spans="1:44" ht="15.75" customHeight="1" x14ac:dyDescent="0.2">
      <c r="A62" s="881">
        <v>26</v>
      </c>
      <c r="B62" s="882" t="s">
        <v>142</v>
      </c>
      <c r="C62" s="930" t="s">
        <v>339</v>
      </c>
      <c r="D62" s="622">
        <v>17617850</v>
      </c>
      <c r="E62" s="891">
        <v>196</v>
      </c>
      <c r="F62" s="639" t="s">
        <v>137</v>
      </c>
      <c r="G62" s="886"/>
      <c r="H62" s="887"/>
      <c r="I62" s="887"/>
      <c r="J62" s="888"/>
      <c r="K62" s="640">
        <v>41220</v>
      </c>
      <c r="L62" s="931">
        <v>70</v>
      </c>
      <c r="M62" s="932">
        <v>575</v>
      </c>
      <c r="N62" s="891">
        <v>106</v>
      </c>
      <c r="O62" s="892">
        <v>16</v>
      </c>
      <c r="P62" s="893">
        <v>712</v>
      </c>
      <c r="Q62" s="933">
        <f t="shared" si="15"/>
        <v>3233</v>
      </c>
      <c r="R62" s="894">
        <v>49</v>
      </c>
      <c r="S62" s="894">
        <v>1127.5</v>
      </c>
      <c r="T62" s="895">
        <f t="shared" si="16"/>
        <v>3.3035714285714284</v>
      </c>
      <c r="U62" s="895">
        <f t="shared" si="17"/>
        <v>14.839285714285714</v>
      </c>
      <c r="V62" s="872">
        <f t="shared" si="18"/>
        <v>91.570247933884303</v>
      </c>
      <c r="W62" s="895">
        <f t="shared" si="19"/>
        <v>0.348747293535416</v>
      </c>
      <c r="X62" s="625">
        <f t="shared" si="20"/>
        <v>89.952856711049762</v>
      </c>
      <c r="Y62" s="384"/>
      <c r="Z62" s="413"/>
      <c r="AA62" s="384"/>
      <c r="AB62" s="384"/>
      <c r="AC62" s="872" t="e">
        <f t="shared" si="21"/>
        <v>#DIV/0!</v>
      </c>
      <c r="AD62" s="694">
        <f t="shared" si="22"/>
        <v>15.188033007821129</v>
      </c>
      <c r="AE62" s="934" t="s">
        <v>371</v>
      </c>
      <c r="AF62" s="874">
        <v>41617</v>
      </c>
      <c r="AG62" s="875">
        <f t="shared" si="12"/>
        <v>397</v>
      </c>
      <c r="AH62" s="876">
        <v>38</v>
      </c>
      <c r="AI62" s="929"/>
      <c r="AJ62" s="878" t="str">
        <f t="shared" si="27"/>
        <v xml:space="preserve"> </v>
      </c>
      <c r="AK62" s="879">
        <v>9.0303149999999999</v>
      </c>
      <c r="AL62" s="880">
        <f t="shared" si="28"/>
        <v>0</v>
      </c>
      <c r="AM62" s="880">
        <f t="shared" si="29"/>
        <v>0.52</v>
      </c>
      <c r="AN62" s="878">
        <f t="shared" si="30"/>
        <v>10</v>
      </c>
      <c r="AO62" s="894">
        <v>1035</v>
      </c>
      <c r="AR62" s="140"/>
    </row>
    <row r="63" spans="1:44" ht="15.75" customHeight="1" x14ac:dyDescent="0.2">
      <c r="A63" s="881">
        <v>27</v>
      </c>
      <c r="B63" s="882" t="s">
        <v>142</v>
      </c>
      <c r="C63" s="930" t="s">
        <v>339</v>
      </c>
      <c r="D63" s="622">
        <v>17617851</v>
      </c>
      <c r="E63" s="891">
        <v>197</v>
      </c>
      <c r="F63" s="639" t="s">
        <v>137</v>
      </c>
      <c r="G63" s="886"/>
      <c r="H63" s="887"/>
      <c r="I63" s="887"/>
      <c r="J63" s="888"/>
      <c r="K63" s="640">
        <v>41241</v>
      </c>
      <c r="L63" s="931">
        <v>84</v>
      </c>
      <c r="M63" s="932">
        <v>622</v>
      </c>
      <c r="N63" s="891">
        <v>93</v>
      </c>
      <c r="O63" s="892">
        <v>3</v>
      </c>
      <c r="P63" s="893">
        <v>655</v>
      </c>
      <c r="Q63" s="933">
        <f t="shared" si="15"/>
        <v>3212</v>
      </c>
      <c r="R63" s="894">
        <v>49</v>
      </c>
      <c r="S63" s="894">
        <v>1127.5</v>
      </c>
      <c r="T63" s="895">
        <f t="shared" si="16"/>
        <v>2.7678571428571428</v>
      </c>
      <c r="U63" s="895">
        <f t="shared" si="17"/>
        <v>16.875</v>
      </c>
      <c r="V63" s="872">
        <f t="shared" si="18"/>
        <v>104.13223140495869</v>
      </c>
      <c r="W63" s="895">
        <f t="shared" si="19"/>
        <v>0.35102739726027399</v>
      </c>
      <c r="X63" s="625">
        <f t="shared" si="20"/>
        <v>90.540966919932714</v>
      </c>
      <c r="Y63" s="386"/>
      <c r="Z63" s="414"/>
      <c r="AA63" s="386"/>
      <c r="AB63" s="386"/>
      <c r="AC63" s="872" t="e">
        <f t="shared" si="21"/>
        <v>#DIV/0!</v>
      </c>
      <c r="AD63" s="940">
        <f t="shared" si="22"/>
        <v>17.226027397260275</v>
      </c>
      <c r="AE63" s="934" t="s">
        <v>371</v>
      </c>
      <c r="AF63" s="874">
        <v>41617</v>
      </c>
      <c r="AG63" s="875">
        <f t="shared" si="12"/>
        <v>376</v>
      </c>
      <c r="AH63" s="876">
        <v>37</v>
      </c>
      <c r="AI63" s="929"/>
      <c r="AJ63" s="878" t="str">
        <f t="shared" si="27"/>
        <v xml:space="preserve"> </v>
      </c>
      <c r="AK63" s="879">
        <v>10.030315</v>
      </c>
      <c r="AL63" s="880">
        <f t="shared" si="28"/>
        <v>0</v>
      </c>
      <c r="AM63" s="880">
        <f t="shared" si="29"/>
        <v>0.52</v>
      </c>
      <c r="AN63" s="878">
        <f t="shared" si="30"/>
        <v>10</v>
      </c>
      <c r="AO63" s="894">
        <v>1050</v>
      </c>
      <c r="AR63" s="140"/>
    </row>
    <row r="64" spans="1:44" ht="15.75" customHeight="1" thickBot="1" x14ac:dyDescent="0.25">
      <c r="A64" s="315">
        <v>28</v>
      </c>
      <c r="B64" s="316" t="s">
        <v>142</v>
      </c>
      <c r="C64" s="317" t="s">
        <v>384</v>
      </c>
      <c r="D64" s="941">
        <v>17486578</v>
      </c>
      <c r="E64" s="318" t="s">
        <v>385</v>
      </c>
      <c r="F64" s="319" t="s">
        <v>137</v>
      </c>
      <c r="G64" s="320">
        <v>2.5</v>
      </c>
      <c r="H64" s="321">
        <v>49</v>
      </c>
      <c r="I64" s="321">
        <v>101</v>
      </c>
      <c r="J64" s="322">
        <v>28</v>
      </c>
      <c r="K64" s="323">
        <v>41228</v>
      </c>
      <c r="L64" s="324">
        <v>80</v>
      </c>
      <c r="M64" s="325">
        <v>673</v>
      </c>
      <c r="N64" s="318">
        <v>102</v>
      </c>
      <c r="O64" s="326">
        <v>5</v>
      </c>
      <c r="P64" s="327">
        <v>728</v>
      </c>
      <c r="Q64" s="328">
        <f t="shared" si="15"/>
        <v>3225</v>
      </c>
      <c r="R64" s="329">
        <v>50.5</v>
      </c>
      <c r="S64" s="329">
        <v>1260</v>
      </c>
      <c r="T64" s="330">
        <f t="shared" si="16"/>
        <v>4.4642857142857144</v>
      </c>
      <c r="U64" s="330">
        <f t="shared" si="17"/>
        <v>19</v>
      </c>
      <c r="V64" s="331">
        <f t="shared" si="18"/>
        <v>117.24517906336089</v>
      </c>
      <c r="W64" s="330">
        <f t="shared" si="19"/>
        <v>0.39069767441860465</v>
      </c>
      <c r="X64" s="352">
        <f t="shared" si="20"/>
        <v>100.77317466192216</v>
      </c>
      <c r="Y64" s="387"/>
      <c r="Z64" s="415"/>
      <c r="AA64" s="387"/>
      <c r="AB64" s="387"/>
      <c r="AC64" s="872" t="e">
        <f t="shared" si="21"/>
        <v>#DIV/0!</v>
      </c>
      <c r="AD64" s="942">
        <f t="shared" si="22"/>
        <v>19.390697674418604</v>
      </c>
      <c r="AE64" s="943" t="s">
        <v>371</v>
      </c>
      <c r="AF64" s="874">
        <v>41617</v>
      </c>
      <c r="AG64" s="944">
        <f t="shared" si="12"/>
        <v>389</v>
      </c>
      <c r="AH64" s="945">
        <v>38.5</v>
      </c>
      <c r="AI64" s="946"/>
      <c r="AJ64" s="878" t="str">
        <f t="shared" si="27"/>
        <v xml:space="preserve"> </v>
      </c>
      <c r="AK64" s="879">
        <v>11.030315</v>
      </c>
      <c r="AL64" s="880">
        <f t="shared" si="28"/>
        <v>0</v>
      </c>
      <c r="AM64" s="880">
        <f t="shared" si="29"/>
        <v>0.52</v>
      </c>
      <c r="AN64" s="878">
        <f t="shared" si="30"/>
        <v>10</v>
      </c>
      <c r="AO64" s="329">
        <v>1135</v>
      </c>
      <c r="AR64" s="140"/>
    </row>
    <row r="65" spans="1:42" x14ac:dyDescent="0.2">
      <c r="A65" s="947"/>
      <c r="B65" s="948">
        <f>COUNTA(A45:A64)</f>
        <v>20</v>
      </c>
      <c r="C65" s="947" t="s">
        <v>270</v>
      </c>
      <c r="D65" s="947"/>
      <c r="E65" s="947" t="s">
        <v>170</v>
      </c>
      <c r="F65" s="947"/>
      <c r="G65" s="949">
        <f>AVERAGEA(G45:G64)</f>
        <v>1.7555555555555555</v>
      </c>
      <c r="H65" s="949">
        <f>AVERAGEA(H45:H64)</f>
        <v>52.777777777777779</v>
      </c>
      <c r="I65" s="949">
        <f>AVERAGEA(I45:I64)</f>
        <v>94.555555555555557</v>
      </c>
      <c r="J65" s="949">
        <f>AVERAGEA(J45:J64)</f>
        <v>26.444444444444443</v>
      </c>
      <c r="K65" s="950" t="s">
        <v>91</v>
      </c>
      <c r="L65" s="951">
        <f>AVERAGEA(L45:L64)</f>
        <v>76.900000000000006</v>
      </c>
      <c r="M65" s="951">
        <f>AVERAGEA(M45:M64)</f>
        <v>698.13333333333333</v>
      </c>
      <c r="N65" s="951">
        <f>AVERAGEA(N45:N64)</f>
        <v>105</v>
      </c>
      <c r="O65" s="952" t="s">
        <v>91</v>
      </c>
      <c r="P65" s="951">
        <f>AVERAGEA(P45:P53)</f>
        <v>794.88888888888891</v>
      </c>
      <c r="Q65" s="951">
        <f>AVERAGEA(Q45:Q64)</f>
        <v>3212.45</v>
      </c>
      <c r="R65" s="951">
        <f>AVERAGEA(R45:R64)</f>
        <v>50.825000000000003</v>
      </c>
      <c r="S65" s="951">
        <f>AVERAGEA(S45:S64)</f>
        <v>1245.75</v>
      </c>
      <c r="T65" s="953">
        <f>AVERAGEA(T45:T64)</f>
        <v>3.2749999999999999</v>
      </c>
      <c r="U65" s="953">
        <f>AVERAGEA(U45:U64)</f>
        <v>16.205357142857142</v>
      </c>
      <c r="V65" s="926"/>
      <c r="W65" s="953">
        <f>AVERAGEA(W45:W64)</f>
        <v>0.38770007566927678</v>
      </c>
      <c r="X65" s="926"/>
      <c r="Y65" s="926" t="e">
        <f t="shared" ref="Y65:AA65" si="31">AVERAGEA(Y45:Y64)</f>
        <v>#DIV/0!</v>
      </c>
      <c r="Z65" s="926" t="e">
        <f t="shared" si="31"/>
        <v>#DIV/0!</v>
      </c>
      <c r="AA65" s="926" t="e">
        <f t="shared" si="31"/>
        <v>#DIV/0!</v>
      </c>
      <c r="AB65" s="926" t="e">
        <f>AVERAGEA(AB45:AB64)</f>
        <v>#DIV/0!</v>
      </c>
      <c r="AC65" s="385"/>
      <c r="AD65" s="348"/>
      <c r="AE65" s="348"/>
      <c r="AF65" s="349"/>
      <c r="AG65" s="314"/>
      <c r="AH65" s="159"/>
      <c r="AI65" s="160"/>
      <c r="AJ65" s="158"/>
      <c r="AK65" s="158"/>
      <c r="AL65" s="158"/>
      <c r="AM65" s="158"/>
      <c r="AN65" s="158"/>
      <c r="AO65" s="954"/>
    </row>
    <row r="66" spans="1:42" ht="20.25" thickBot="1" x14ac:dyDescent="0.25">
      <c r="A66" s="1599" t="s">
        <v>386</v>
      </c>
      <c r="B66" s="1599"/>
      <c r="C66" s="1599"/>
      <c r="D66" s="1599"/>
      <c r="E66" s="1599"/>
      <c r="F66" s="1599"/>
      <c r="G66" s="1599"/>
      <c r="H66" s="1599"/>
      <c r="I66" s="1599"/>
      <c r="J66" s="1599"/>
      <c r="K66" s="1599"/>
      <c r="L66" s="1599"/>
      <c r="M66" s="1599"/>
      <c r="N66" s="1599"/>
      <c r="O66" s="1599"/>
      <c r="P66" s="1599"/>
      <c r="Q66" s="1599"/>
      <c r="R66" s="1599"/>
      <c r="S66" s="1599"/>
      <c r="T66" s="1599"/>
      <c r="U66" s="1599"/>
      <c r="V66" s="1599"/>
      <c r="W66" s="1599"/>
      <c r="X66" s="1599"/>
      <c r="Y66" s="382"/>
      <c r="Z66" s="382"/>
      <c r="AA66" s="382"/>
      <c r="AB66" s="382"/>
      <c r="AC66" s="382"/>
      <c r="AD66" s="351"/>
      <c r="AE66" s="348"/>
      <c r="AF66" s="349"/>
      <c r="AG66" s="314"/>
      <c r="AH66" s="159"/>
      <c r="AI66" s="159"/>
      <c r="AJ66" s="160"/>
      <c r="AK66" s="158"/>
      <c r="AL66" s="158"/>
      <c r="AM66" s="158"/>
      <c r="AN66" s="158"/>
      <c r="AO66" s="170"/>
      <c r="AP66" s="170"/>
    </row>
    <row r="67" spans="1:42" ht="15" thickBot="1" x14ac:dyDescent="0.25">
      <c r="A67" s="332">
        <v>67</v>
      </c>
      <c r="B67" s="333" t="s">
        <v>387</v>
      </c>
      <c r="C67" s="334" t="s">
        <v>388</v>
      </c>
      <c r="D67" s="911">
        <v>1249286</v>
      </c>
      <c r="E67" s="335" t="s">
        <v>389</v>
      </c>
      <c r="F67" s="336" t="s">
        <v>137</v>
      </c>
      <c r="G67" s="337">
        <v>-0.2</v>
      </c>
      <c r="H67" s="338">
        <v>60</v>
      </c>
      <c r="I67" s="338">
        <v>98</v>
      </c>
      <c r="J67" s="339">
        <v>27</v>
      </c>
      <c r="K67" s="641">
        <v>41200</v>
      </c>
      <c r="L67" s="340">
        <v>80</v>
      </c>
      <c r="M67" s="642">
        <v>759</v>
      </c>
      <c r="N67" s="341">
        <v>104.5</v>
      </c>
      <c r="O67" s="342">
        <v>6</v>
      </c>
      <c r="P67" s="343">
        <v>900</v>
      </c>
      <c r="Q67" s="643">
        <f>IF(K67=0,0,AI$2-K67)</f>
        <v>3253</v>
      </c>
      <c r="R67" s="344">
        <v>52.5</v>
      </c>
      <c r="S67" s="344">
        <v>1312.5</v>
      </c>
      <c r="T67" s="345">
        <f>IF(AK$2=0," ",IF(AM$2=0," ",IF(S67=0," ",IF(AO67=0," ",(S67-AO67)/(AM$2)))))</f>
        <v>3.3035714285714284</v>
      </c>
      <c r="U67" s="345">
        <f>IF(AK$2=0," ",IF(S67=0," ",IF(P67=0," ",(S67-P67)/AK$2)))</f>
        <v>14.732142857142858</v>
      </c>
      <c r="V67" s="346">
        <f>IF(AK$2=0," ",IF(U67=0," ",(U67/U$68)*100))</f>
        <v>100</v>
      </c>
      <c r="W67" s="345">
        <f>IF(AK$2=0,P67/Q67,S67/Q67)</f>
        <v>0.40347371656932063</v>
      </c>
      <c r="X67" s="354">
        <f>IF(W67=0," ",(W67/W$67)*100)</f>
        <v>100</v>
      </c>
      <c r="Y67" s="384">
        <v>36.1</v>
      </c>
      <c r="Z67" s="384">
        <v>51</v>
      </c>
      <c r="AA67" s="384">
        <v>6</v>
      </c>
      <c r="AB67" s="384">
        <v>1092</v>
      </c>
      <c r="AC67" s="872">
        <f>(AB67/$AB$68)*100</f>
        <v>100</v>
      </c>
      <c r="AD67" s="366">
        <f>U67+W67</f>
        <v>15.135616573712179</v>
      </c>
      <c r="AE67" s="361" t="s">
        <v>390</v>
      </c>
      <c r="AF67" s="563">
        <v>41561</v>
      </c>
      <c r="AG67" s="955">
        <f t="shared" si="12"/>
        <v>361</v>
      </c>
      <c r="AH67" s="700">
        <v>36</v>
      </c>
      <c r="AI67" s="946"/>
      <c r="AJ67" s="878" t="str">
        <f>IF(AI67="ET","ET",IF(AI67=0," ",K67-AI67))</f>
        <v xml:space="preserve"> </v>
      </c>
      <c r="AK67" s="879">
        <v>3.2399999999999998E-2</v>
      </c>
      <c r="AL67" s="880">
        <v>0</v>
      </c>
      <c r="AM67" s="880">
        <v>0</v>
      </c>
      <c r="AN67" s="472">
        <f>IF(AJ67="ET",0,IF(AJ67=0," ",IF(AJ67&lt;1004,60,IF(AJ67&lt;1339,40,IF(AJ67&lt;1704,20,IF(AJ67&lt;3927,0,20))))))</f>
        <v>20</v>
      </c>
      <c r="AO67" s="344">
        <v>1220</v>
      </c>
    </row>
    <row r="68" spans="1:42" ht="12" thickBot="1" x14ac:dyDescent="0.25">
      <c r="A68" s="185"/>
      <c r="B68" s="644">
        <f>COUNTA(A66)</f>
        <v>1</v>
      </c>
      <c r="C68" s="645" t="s">
        <v>270</v>
      </c>
      <c r="D68" s="645"/>
      <c r="E68" s="645"/>
      <c r="F68" s="646" t="s">
        <v>170</v>
      </c>
      <c r="G68" s="647">
        <f>AVERAGEA(G67)</f>
        <v>-0.2</v>
      </c>
      <c r="H68" s="647">
        <f>AVERAGEA(H67)</f>
        <v>60</v>
      </c>
      <c r="I68" s="647">
        <f>AVERAGEA(I67)</f>
        <v>98</v>
      </c>
      <c r="J68" s="648">
        <f>AVERAGEA(J67)</f>
        <v>27</v>
      </c>
      <c r="K68" s="186"/>
      <c r="L68" s="203">
        <f>AVERAGEA(L67)</f>
        <v>80</v>
      </c>
      <c r="M68" s="956">
        <f>AVERAGEA(M67)</f>
        <v>759</v>
      </c>
      <c r="N68" s="957">
        <f>AVERAGEA(N67)</f>
        <v>104.5</v>
      </c>
      <c r="O68" s="958" t="s">
        <v>91</v>
      </c>
      <c r="P68" s="187">
        <f>AVERAGEA(P67)</f>
        <v>900</v>
      </c>
      <c r="Q68" s="176">
        <f>AVERAGEA(Q67)</f>
        <v>3253</v>
      </c>
      <c r="R68" s="204">
        <f>AVERAGEA(R67)</f>
        <v>52.5</v>
      </c>
      <c r="S68" s="205">
        <f>AVERAGEA(S67)</f>
        <v>1312.5</v>
      </c>
      <c r="T68" s="190">
        <f>AVERAGE(T67)</f>
        <v>3.3035714285714284</v>
      </c>
      <c r="U68" s="190">
        <f>AVERAGE(U67)</f>
        <v>14.732142857142858</v>
      </c>
      <c r="V68" s="190"/>
      <c r="W68" s="190">
        <f>AVERAGE(W67)</f>
        <v>0.40347371656932063</v>
      </c>
      <c r="X68" s="353"/>
      <c r="Y68" s="416">
        <f t="shared" ref="Y68:AA68" si="32">AVERAGEA(Y67)</f>
        <v>36.1</v>
      </c>
      <c r="Z68" s="416">
        <f t="shared" si="32"/>
        <v>51</v>
      </c>
      <c r="AA68" s="416">
        <f t="shared" si="32"/>
        <v>6</v>
      </c>
      <c r="AB68" s="416">
        <f>AVERAGEA(AB67)</f>
        <v>1092</v>
      </c>
      <c r="AC68" s="388"/>
      <c r="AD68" s="348"/>
      <c r="AE68" s="348"/>
      <c r="AF68" s="349"/>
      <c r="AG68" s="314"/>
      <c r="AH68" s="350"/>
      <c r="AI68" s="160"/>
      <c r="AJ68" s="158"/>
      <c r="AK68" s="158"/>
      <c r="AL68" s="158"/>
      <c r="AM68" s="158"/>
      <c r="AN68" s="131"/>
      <c r="AO68" s="131"/>
    </row>
    <row r="69" spans="1:42" ht="20.25" thickBot="1" x14ac:dyDescent="0.25">
      <c r="A69" s="1603" t="s">
        <v>391</v>
      </c>
      <c r="B69" s="1599"/>
      <c r="C69" s="1599"/>
      <c r="D69" s="1599"/>
      <c r="E69" s="1599"/>
      <c r="F69" s="1599"/>
      <c r="G69" s="1599"/>
      <c r="H69" s="1599"/>
      <c r="I69" s="1599"/>
      <c r="J69" s="1599"/>
      <c r="K69" s="1599"/>
      <c r="L69" s="1599"/>
      <c r="M69" s="1599"/>
      <c r="N69" s="1599"/>
      <c r="O69" s="1599"/>
      <c r="P69" s="1599"/>
      <c r="Q69" s="1599"/>
      <c r="R69" s="1599"/>
      <c r="S69" s="1599"/>
      <c r="T69" s="1599"/>
      <c r="U69" s="1599"/>
      <c r="V69" s="1599"/>
      <c r="W69" s="1599"/>
      <c r="X69" s="1599"/>
      <c r="Y69" s="382"/>
      <c r="Z69" s="382"/>
      <c r="AA69" s="382"/>
      <c r="AB69" s="382"/>
      <c r="AC69" s="382"/>
      <c r="AD69" s="351"/>
      <c r="AE69" s="348"/>
      <c r="AF69" s="349"/>
      <c r="AG69" s="314"/>
      <c r="AH69" s="350"/>
      <c r="AI69" s="159"/>
      <c r="AJ69" s="160"/>
      <c r="AK69" s="158"/>
      <c r="AL69" s="158"/>
      <c r="AM69" s="158"/>
      <c r="AN69" s="158"/>
      <c r="AO69" s="170"/>
      <c r="AP69" s="170"/>
    </row>
    <row r="70" spans="1:42" ht="15" thickBot="1" x14ac:dyDescent="0.25">
      <c r="A70" s="959">
        <v>1</v>
      </c>
      <c r="B70" s="214" t="s">
        <v>134</v>
      </c>
      <c r="C70" s="183" t="s">
        <v>392</v>
      </c>
      <c r="D70" s="306">
        <v>1243855</v>
      </c>
      <c r="E70" s="198" t="s">
        <v>393</v>
      </c>
      <c r="F70" s="212" t="s">
        <v>137</v>
      </c>
      <c r="G70" s="649">
        <v>1.4</v>
      </c>
      <c r="H70" s="887">
        <v>67</v>
      </c>
      <c r="I70" s="887">
        <v>95</v>
      </c>
      <c r="J70" s="650">
        <v>31</v>
      </c>
      <c r="K70" s="193">
        <v>41239</v>
      </c>
      <c r="L70" s="194">
        <v>88</v>
      </c>
      <c r="M70" s="175">
        <v>601</v>
      </c>
      <c r="N70" s="184"/>
      <c r="O70" s="195"/>
      <c r="P70" s="196">
        <v>781</v>
      </c>
      <c r="Q70" s="197">
        <f>IF(K70=0,0,AI$2-K70)</f>
        <v>3214</v>
      </c>
      <c r="R70" s="198">
        <v>54</v>
      </c>
      <c r="S70" s="198">
        <v>1232.5</v>
      </c>
      <c r="T70" s="199">
        <f>IF(AK$2=0," ",IF(AM$2=0," ",IF(S70=0," ",IF(AO70=0," ",(S70-AO70)/(AM$2)))))</f>
        <v>3.6607142857142856</v>
      </c>
      <c r="U70" s="199">
        <f>IF(AK$2=0," ",IF(S70=0," ",IF(P70=0," ",(S70-P70)/AK$2)))</f>
        <v>16.125</v>
      </c>
      <c r="V70" s="200">
        <f>IF(AK$2=0," ",IF(U70=0," ",(U70/U$71)*100))</f>
        <v>100</v>
      </c>
      <c r="W70" s="199">
        <f>IF(AK$2=0,P70/Q70,S70/Q70)</f>
        <v>0.38347853142501553</v>
      </c>
      <c r="X70" s="201">
        <f>IF(W70=0," ",(W70/W$71)*100)</f>
        <v>100</v>
      </c>
      <c r="Y70" s="389"/>
      <c r="Z70" s="389"/>
      <c r="AA70" s="389"/>
      <c r="AB70" s="389"/>
      <c r="AC70" s="872" t="e">
        <f>(AB70/$AB$71)*100</f>
        <v>#DIV/0!</v>
      </c>
      <c r="AD70" s="366">
        <f>U70+W70</f>
        <v>16.508478531425016</v>
      </c>
      <c r="AE70" s="361" t="s">
        <v>394</v>
      </c>
      <c r="AF70" s="563">
        <v>41617</v>
      </c>
      <c r="AG70" s="955">
        <f t="shared" ref="AG70:AG102" si="33">+AF70-K70</f>
        <v>378</v>
      </c>
      <c r="AH70" s="700">
        <v>34.5</v>
      </c>
      <c r="AI70" s="946"/>
      <c r="AJ70" s="878" t="str">
        <f>IF(AI70="ET","ET",IF(AI70=0," ",K70-AI70))</f>
        <v xml:space="preserve"> </v>
      </c>
      <c r="AK70" s="879">
        <v>3.2399999999999998E-2</v>
      </c>
      <c r="AL70" s="880">
        <v>0</v>
      </c>
      <c r="AM70" s="880">
        <v>0</v>
      </c>
      <c r="AN70" s="472">
        <f>IF(AJ70="ET",0,IF(AJ70=0," ",IF(AJ70&lt;1004,60,IF(AJ70&lt;1339,40,IF(AJ70&lt;1704,20,IF(AJ70&lt;3927,0,20))))))</f>
        <v>20</v>
      </c>
      <c r="AO70" s="198">
        <v>1130</v>
      </c>
    </row>
    <row r="71" spans="1:42" ht="12" thickBot="1" x14ac:dyDescent="0.25">
      <c r="A71" s="185"/>
      <c r="B71" s="644">
        <f>COUNTA(A70)</f>
        <v>1</v>
      </c>
      <c r="C71" s="645" t="s">
        <v>270</v>
      </c>
      <c r="D71" s="645"/>
      <c r="E71" s="645"/>
      <c r="F71" s="646" t="s">
        <v>170</v>
      </c>
      <c r="G71" s="647">
        <f>AVERAGEA(G70)</f>
        <v>1.4</v>
      </c>
      <c r="H71" s="647">
        <f>AVERAGEA(H70)</f>
        <v>67</v>
      </c>
      <c r="I71" s="647">
        <f>AVERAGEA(I70)</f>
        <v>95</v>
      </c>
      <c r="J71" s="648">
        <f>AVERAGEA(J70)</f>
        <v>31</v>
      </c>
      <c r="K71" s="186" t="s">
        <v>91</v>
      </c>
      <c r="L71" s="203">
        <f>AVERAGEA(L70)</f>
        <v>88</v>
      </c>
      <c r="M71" s="956">
        <f>AVERAGEA(M70)</f>
        <v>601</v>
      </c>
      <c r="N71" s="957" t="e">
        <f>AVERAGEA(N70)</f>
        <v>#DIV/0!</v>
      </c>
      <c r="O71" s="958"/>
      <c r="P71" s="187">
        <f>AVERAGEA(P70)</f>
        <v>781</v>
      </c>
      <c r="Q71" s="176">
        <f>AVERAGEA(Q70)</f>
        <v>3214</v>
      </c>
      <c r="R71" s="176">
        <f>AVERAGEA(R70)</f>
        <v>54</v>
      </c>
      <c r="S71" s="176">
        <f t="shared" ref="S71:W71" si="34">AVERAGEA(S70)</f>
        <v>1232.5</v>
      </c>
      <c r="T71" s="310">
        <f t="shared" si="34"/>
        <v>3.6607142857142856</v>
      </c>
      <c r="U71" s="310">
        <f t="shared" si="34"/>
        <v>16.125</v>
      </c>
      <c r="V71" s="310"/>
      <c r="W71" s="310">
        <f t="shared" si="34"/>
        <v>0.38347853142501553</v>
      </c>
      <c r="X71" s="355"/>
      <c r="Y71" s="390"/>
      <c r="Z71" s="390"/>
      <c r="AA71" s="390"/>
      <c r="AB71" s="416" t="e">
        <f>AVERAGEA(AB70)</f>
        <v>#DIV/0!</v>
      </c>
      <c r="AC71" s="390"/>
      <c r="AD71" s="348"/>
      <c r="AE71" s="348"/>
      <c r="AF71" s="349"/>
      <c r="AG71" s="314"/>
      <c r="AH71" s="159"/>
      <c r="AI71" s="160"/>
      <c r="AJ71" s="158"/>
      <c r="AK71" s="158"/>
      <c r="AL71" s="158"/>
      <c r="AM71" s="158"/>
      <c r="AN71" s="131"/>
      <c r="AO71" s="131"/>
    </row>
    <row r="72" spans="1:42" ht="20.25" thickBot="1" x14ac:dyDescent="0.25">
      <c r="A72" s="1597" t="s">
        <v>395</v>
      </c>
      <c r="B72" s="1598"/>
      <c r="C72" s="1598"/>
      <c r="D72" s="1598"/>
      <c r="E72" s="1598"/>
      <c r="F72" s="1598"/>
      <c r="G72" s="1598"/>
      <c r="H72" s="1598"/>
      <c r="I72" s="1598"/>
      <c r="J72" s="1598"/>
      <c r="K72" s="1599"/>
      <c r="L72" s="1599"/>
      <c r="M72" s="1599"/>
      <c r="N72" s="1599"/>
      <c r="O72" s="1599"/>
      <c r="P72" s="1599"/>
      <c r="Q72" s="1599"/>
      <c r="R72" s="1599"/>
      <c r="S72" s="1599"/>
      <c r="T72" s="1599"/>
      <c r="U72" s="1599"/>
      <c r="V72" s="1599"/>
      <c r="W72" s="1599"/>
      <c r="X72" s="1599"/>
      <c r="Y72" s="382"/>
      <c r="Z72" s="382"/>
      <c r="AA72" s="382"/>
      <c r="AB72" s="382"/>
      <c r="AC72" s="382"/>
      <c r="AD72" s="348"/>
      <c r="AE72" s="348"/>
      <c r="AF72" s="349"/>
      <c r="AG72" s="314"/>
      <c r="AH72" s="159"/>
      <c r="AI72" s="160"/>
      <c r="AJ72" s="158"/>
      <c r="AK72" s="158"/>
      <c r="AL72" s="158"/>
      <c r="AM72" s="158"/>
      <c r="AN72" s="158"/>
      <c r="AO72" s="170"/>
    </row>
    <row r="73" spans="1:42" ht="15" thickBot="1" x14ac:dyDescent="0.25">
      <c r="A73" s="178">
        <v>68</v>
      </c>
      <c r="B73" s="179" t="s">
        <v>387</v>
      </c>
      <c r="C73" s="180" t="s">
        <v>396</v>
      </c>
      <c r="D73" s="307" t="s">
        <v>397</v>
      </c>
      <c r="E73" s="181" t="s">
        <v>398</v>
      </c>
      <c r="F73" s="182" t="s">
        <v>137</v>
      </c>
      <c r="G73" s="649">
        <v>3.3</v>
      </c>
      <c r="H73" s="887">
        <v>32</v>
      </c>
      <c r="I73" s="887">
        <v>56</v>
      </c>
      <c r="J73" s="650">
        <v>6</v>
      </c>
      <c r="K73" s="193">
        <v>41209</v>
      </c>
      <c r="L73" s="173">
        <v>75</v>
      </c>
      <c r="M73" s="175">
        <v>730</v>
      </c>
      <c r="N73" s="184">
        <v>100</v>
      </c>
      <c r="O73" s="206">
        <v>0</v>
      </c>
      <c r="P73" s="207">
        <v>986</v>
      </c>
      <c r="Q73" s="208">
        <f>IF(K73=0,0,AI$2-K73)</f>
        <v>3244</v>
      </c>
      <c r="R73" s="198">
        <v>52.5</v>
      </c>
      <c r="S73" s="198">
        <v>1387.5</v>
      </c>
      <c r="T73" s="199">
        <f>IF(AK$2=0," ",IF(AM$2=0," ",IF(S73=0," ",IF(AO73=0," ",(S73-AO73)/(AM$2)))))</f>
        <v>2.7678571428571428</v>
      </c>
      <c r="U73" s="199">
        <f>IF(AK$2=0," ",IF(S73=0," ",IF(P73=0," ",(S73-P73)/AK$2)))</f>
        <v>14.339285714285714</v>
      </c>
      <c r="V73" s="200">
        <f>IF(AK$2=0," ",IF(U73=0," ",(U73/U$74)*100))</f>
        <v>100</v>
      </c>
      <c r="W73" s="199">
        <f>IF(AK$2=0,P73/Q73,S73/Q73)</f>
        <v>0.42771270036991371</v>
      </c>
      <c r="X73" s="367">
        <f>IF(W73=0," ",(W73/W$74)*100)</f>
        <v>100</v>
      </c>
      <c r="Y73" s="422">
        <v>37</v>
      </c>
      <c r="Z73" s="423">
        <v>52</v>
      </c>
      <c r="AA73" s="424">
        <v>6.7</v>
      </c>
      <c r="AB73" s="424">
        <v>1210</v>
      </c>
      <c r="AC73" s="425">
        <f>(AB73/$AB$74)*100</f>
        <v>100</v>
      </c>
      <c r="AD73" s="421">
        <f>U73+W73</f>
        <v>14.766998414655628</v>
      </c>
      <c r="AE73" s="361" t="s">
        <v>399</v>
      </c>
      <c r="AF73" s="563">
        <v>41561</v>
      </c>
      <c r="AG73" s="955">
        <f t="shared" si="33"/>
        <v>352</v>
      </c>
      <c r="AH73" s="700">
        <v>37</v>
      </c>
      <c r="AI73" s="946"/>
      <c r="AJ73" s="878" t="str">
        <f>IF(AI73="ET","ET",IF(AI73=0," ",K73-AI73))</f>
        <v xml:space="preserve"> </v>
      </c>
      <c r="AK73" s="879">
        <v>3.2399999999999998E-2</v>
      </c>
      <c r="AL73" s="880">
        <v>0</v>
      </c>
      <c r="AM73" s="880">
        <v>0</v>
      </c>
      <c r="AN73" s="472">
        <f>IF(AJ73="ET",0,IF(AJ73=0," ",IF(AJ73&lt;1004,60,IF(AJ73&lt;1339,40,IF(AJ73&lt;1704,20,IF(AJ73&lt;3927,0,20))))))</f>
        <v>20</v>
      </c>
      <c r="AO73" s="198">
        <v>1310</v>
      </c>
    </row>
    <row r="74" spans="1:42" s="289" customFormat="1" ht="12" thickBot="1" x14ac:dyDescent="0.25">
      <c r="A74" s="185"/>
      <c r="B74" s="644">
        <f>COUNTA(A73:A73)</f>
        <v>1</v>
      </c>
      <c r="C74" s="645" t="s">
        <v>270</v>
      </c>
      <c r="D74" s="645"/>
      <c r="E74" s="646" t="s">
        <v>170</v>
      </c>
      <c r="F74" s="202"/>
      <c r="G74" s="647">
        <f>AVERAGEA(G73:G73)</f>
        <v>3.3</v>
      </c>
      <c r="H74" s="647">
        <f>AVERAGEA(H73:H73)</f>
        <v>32</v>
      </c>
      <c r="I74" s="647">
        <f>AVERAGEA(I73:I73)</f>
        <v>56</v>
      </c>
      <c r="J74" s="648">
        <f>AVERAGEA(J73:J73)</f>
        <v>6</v>
      </c>
      <c r="K74" s="186" t="s">
        <v>91</v>
      </c>
      <c r="L74" s="187">
        <f>AVERAGEA(L73:L73)</f>
        <v>75</v>
      </c>
      <c r="M74" s="176">
        <f>AVERAGEA(M73:M73)</f>
        <v>730</v>
      </c>
      <c r="N74" s="177">
        <f>AVERAGEA(N73)</f>
        <v>100</v>
      </c>
      <c r="O74" s="188" t="s">
        <v>91</v>
      </c>
      <c r="P74" s="189">
        <f t="shared" ref="P74:U74" si="35">AVERAGEA(P73:P73)</f>
        <v>986</v>
      </c>
      <c r="Q74" s="176">
        <f t="shared" si="35"/>
        <v>3244</v>
      </c>
      <c r="R74" s="204">
        <f t="shared" si="35"/>
        <v>52.5</v>
      </c>
      <c r="S74" s="205">
        <f t="shared" si="35"/>
        <v>1387.5</v>
      </c>
      <c r="T74" s="190">
        <f t="shared" si="35"/>
        <v>2.7678571428571428</v>
      </c>
      <c r="U74" s="190">
        <f t="shared" si="35"/>
        <v>14.339285714285714</v>
      </c>
      <c r="V74" s="191" t="s">
        <v>91</v>
      </c>
      <c r="W74" s="190">
        <f>AVERAGEA(W73:W73)</f>
        <v>0.42771270036991371</v>
      </c>
      <c r="X74" s="358" t="s">
        <v>91</v>
      </c>
      <c r="Y74" s="416">
        <f t="shared" ref="Y74:AA74" si="36">AVERAGEA(Y73)</f>
        <v>37</v>
      </c>
      <c r="Z74" s="416">
        <f t="shared" si="36"/>
        <v>52</v>
      </c>
      <c r="AA74" s="416">
        <f t="shared" si="36"/>
        <v>6.7</v>
      </c>
      <c r="AB74" s="416">
        <f>AVERAGEA(AB73)</f>
        <v>1210</v>
      </c>
      <c r="AC74" s="385"/>
      <c r="AD74" s="359"/>
      <c r="AE74" s="359"/>
      <c r="AF74" s="356"/>
      <c r="AG74" s="314"/>
      <c r="AH74" s="287"/>
      <c r="AI74" s="288"/>
      <c r="AJ74" s="286"/>
      <c r="AK74" s="286"/>
      <c r="AL74" s="286"/>
      <c r="AM74" s="286"/>
      <c r="AN74" s="286"/>
      <c r="AO74" s="290"/>
    </row>
    <row r="75" spans="1:42" ht="20.25" thickBot="1" x14ac:dyDescent="0.25">
      <c r="A75" s="1597" t="s">
        <v>400</v>
      </c>
      <c r="B75" s="1598"/>
      <c r="C75" s="1598"/>
      <c r="D75" s="1598"/>
      <c r="E75" s="1598"/>
      <c r="F75" s="1598"/>
      <c r="G75" s="1598"/>
      <c r="H75" s="1598"/>
      <c r="I75" s="1598"/>
      <c r="J75" s="1598"/>
      <c r="K75" s="1599"/>
      <c r="L75" s="1599"/>
      <c r="M75" s="1599"/>
      <c r="N75" s="1599"/>
      <c r="O75" s="1599"/>
      <c r="P75" s="1599"/>
      <c r="Q75" s="1599"/>
      <c r="R75" s="1599"/>
      <c r="S75" s="1599"/>
      <c r="T75" s="1599"/>
      <c r="U75" s="1599"/>
      <c r="V75" s="1599"/>
      <c r="W75" s="1599"/>
      <c r="X75" s="1599"/>
      <c r="Y75" s="382"/>
      <c r="Z75" s="382"/>
      <c r="AA75" s="382"/>
      <c r="AB75" s="382"/>
      <c r="AC75" s="382"/>
      <c r="AD75" s="360"/>
      <c r="AE75" s="357"/>
      <c r="AF75" s="357"/>
      <c r="AG75" s="314"/>
      <c r="AH75" s="57"/>
      <c r="AI75" s="31"/>
      <c r="AJ75" s="31"/>
      <c r="AK75" s="31"/>
      <c r="AL75" s="31"/>
      <c r="AM75" s="31"/>
      <c r="AN75" s="31"/>
      <c r="AO75" s="954"/>
    </row>
    <row r="76" spans="1:42" ht="14.25" x14ac:dyDescent="0.2">
      <c r="A76" s="651">
        <v>2</v>
      </c>
      <c r="B76" s="213">
        <v>1</v>
      </c>
      <c r="C76" s="215" t="s">
        <v>401</v>
      </c>
      <c r="D76" s="306">
        <v>1244195</v>
      </c>
      <c r="E76" s="198" t="s">
        <v>402</v>
      </c>
      <c r="F76" s="212" t="s">
        <v>137</v>
      </c>
      <c r="G76" s="253">
        <v>2.9</v>
      </c>
      <c r="H76" s="254">
        <v>84</v>
      </c>
      <c r="I76" s="254">
        <v>121</v>
      </c>
      <c r="J76" s="255">
        <v>20</v>
      </c>
      <c r="K76" s="211">
        <v>41240</v>
      </c>
      <c r="L76" s="195">
        <v>90</v>
      </c>
      <c r="M76" s="197">
        <v>611</v>
      </c>
      <c r="N76" s="210"/>
      <c r="O76" s="195"/>
      <c r="P76" s="209">
        <v>799</v>
      </c>
      <c r="Q76" s="208">
        <f>IF(K76=0,0,AI$2-K76)</f>
        <v>3213</v>
      </c>
      <c r="R76" s="198">
        <v>52</v>
      </c>
      <c r="S76" s="198">
        <v>1215</v>
      </c>
      <c r="T76" s="199">
        <f>IF(AK$2=0," ",IF(AM$2=0," ",IF(S76=0," ",IF(AO76=0," ",(S76-AO76)/(AM$2)))))</f>
        <v>2.6785714285714284</v>
      </c>
      <c r="U76" s="199">
        <f>IF(AK$2=0," ",IF(S76=0," ",IF(P76=0," ",(S76-P76)/AK$2)))</f>
        <v>14.857142857142858</v>
      </c>
      <c r="V76" s="200">
        <f>IF(AK$2=0," ",IF(U76=0," ",(U76/U$79)*100))</f>
        <v>97.461928934010146</v>
      </c>
      <c r="W76" s="199">
        <f>IF(AK$2=0,P76/Q76,S76/Q76)</f>
        <v>0.37815126050420167</v>
      </c>
      <c r="X76" s="367">
        <f>IF(W76=0," ",(W76/W$79)*100)</f>
        <v>100.98632864585035</v>
      </c>
      <c r="Y76" s="419"/>
      <c r="Z76" s="200"/>
      <c r="AA76" s="200"/>
      <c r="AB76" s="200"/>
      <c r="AC76" s="201" t="e">
        <f>(AB76/$AB$79)*100</f>
        <v>#DIV/0!</v>
      </c>
      <c r="AD76" s="404">
        <f>U76+W76</f>
        <v>15.23529411764706</v>
      </c>
      <c r="AE76" s="363" t="s">
        <v>403</v>
      </c>
      <c r="AF76" s="578">
        <v>41617</v>
      </c>
      <c r="AG76" s="567">
        <f t="shared" si="33"/>
        <v>377</v>
      </c>
      <c r="AH76" s="876">
        <v>37.5</v>
      </c>
      <c r="AI76" s="929"/>
      <c r="AJ76" s="878" t="str">
        <f>IF(AI76="ET","ET",IF(AI76=0," ",K76-AI76))</f>
        <v xml:space="preserve"> </v>
      </c>
      <c r="AK76" s="879">
        <v>3.2000000000000001E-2</v>
      </c>
      <c r="AL76" s="880">
        <f>IF(AJ76="ET",0,IF(AJ76=0," ",IF(AJ76&lt;1004,1.3,IF(AJ76&lt;1339,0.8,IF(AJ76&lt;1704,0.4,0)))))</f>
        <v>0</v>
      </c>
      <c r="AM76" s="880">
        <v>0</v>
      </c>
      <c r="AN76" s="472">
        <f>IF(AJ76="ET",0,IF(AJ76=0," ",IF(AJ76&lt;1004,60,IF(AJ76&lt;1339,40,IF(AJ76&lt;1704,20,IF(AJ76&lt;3927,0,20))))))</f>
        <v>20</v>
      </c>
      <c r="AO76" s="198">
        <v>1140</v>
      </c>
    </row>
    <row r="77" spans="1:42" ht="14.25" x14ac:dyDescent="0.2">
      <c r="A77" s="651">
        <v>3</v>
      </c>
      <c r="B77" s="960">
        <v>1</v>
      </c>
      <c r="C77" s="961" t="s">
        <v>401</v>
      </c>
      <c r="D77" s="627">
        <v>1244196</v>
      </c>
      <c r="E77" s="894" t="s">
        <v>404</v>
      </c>
      <c r="F77" s="962" t="s">
        <v>137</v>
      </c>
      <c r="G77" s="886">
        <v>2.9</v>
      </c>
      <c r="H77" s="887">
        <v>84</v>
      </c>
      <c r="I77" s="887">
        <v>121</v>
      </c>
      <c r="J77" s="888">
        <v>20</v>
      </c>
      <c r="K77" s="652">
        <v>41246</v>
      </c>
      <c r="L77" s="963">
        <v>95</v>
      </c>
      <c r="M77" s="964">
        <v>655</v>
      </c>
      <c r="N77" s="965"/>
      <c r="O77" s="963"/>
      <c r="P77" s="893">
        <v>830</v>
      </c>
      <c r="Q77" s="933">
        <f>IF(K77=0,0,AI$2-K77)</f>
        <v>3207</v>
      </c>
      <c r="R77" s="894">
        <v>53.5</v>
      </c>
      <c r="S77" s="894">
        <v>1277.5</v>
      </c>
      <c r="T77" s="895">
        <f>IF(AK$2=0," ",IF(AM$2=0," ",IF(S77=0," ",IF(AO77=0," ",(S77-AO77)/(AM$2)))))</f>
        <v>2.7678571428571428</v>
      </c>
      <c r="U77" s="895">
        <f>IF(AK$2=0," ",IF(S77=0," ",IF(P77=0," ",(S77-P77)/AK$2)))</f>
        <v>15.982142857142858</v>
      </c>
      <c r="V77" s="872">
        <f>IF(AK$2=0," ",IF(U77=0," ",(U77/U$79)*100))</f>
        <v>104.84185864896524</v>
      </c>
      <c r="W77" s="895">
        <f>IF(AK$2=0,P77/Q77,S77/Q77)</f>
        <v>0.39834736513875896</v>
      </c>
      <c r="X77" s="625">
        <f>IF(W77=0," ",(W77/W$79)*100)</f>
        <v>106.37975364004978</v>
      </c>
      <c r="Y77" s="966"/>
      <c r="Z77" s="872"/>
      <c r="AA77" s="872"/>
      <c r="AB77" s="872"/>
      <c r="AC77" s="967" t="e">
        <f t="shared" ref="AC77:AC78" si="37">(AB77/$AB$79)*100</f>
        <v>#DIV/0!</v>
      </c>
      <c r="AD77" s="968">
        <f>U77+W77</f>
        <v>16.380490222281615</v>
      </c>
      <c r="AE77" s="718" t="s">
        <v>403</v>
      </c>
      <c r="AF77" s="578">
        <v>41617</v>
      </c>
      <c r="AG77" s="875">
        <f t="shared" si="33"/>
        <v>371</v>
      </c>
      <c r="AH77" s="876">
        <v>38.5</v>
      </c>
      <c r="AI77" s="929"/>
      <c r="AJ77" s="878" t="str">
        <f>IF(AI77="ET","ET",IF(AI77=0," ",K77-AI77))</f>
        <v xml:space="preserve"> </v>
      </c>
      <c r="AK77" s="879">
        <v>3.2000000000000001E-2</v>
      </c>
      <c r="AL77" s="880">
        <f>IF(AJ77="ET",0,IF(AJ77=0," ",IF(AJ77&lt;1004,1.3,IF(AJ77&lt;1339,0.8,IF(AJ77&lt;1704,0.4,0)))))</f>
        <v>0</v>
      </c>
      <c r="AM77" s="880">
        <v>0</v>
      </c>
      <c r="AN77" s="472">
        <f>IF(AJ77="ET",0,IF(AJ77=0," ",IF(AJ77&lt;1004,60,IF(AJ77&lt;1339,40,IF(AJ77&lt;1704,20,IF(AJ77&lt;3927,0,20))))))</f>
        <v>20</v>
      </c>
      <c r="AO77" s="894">
        <v>1200</v>
      </c>
    </row>
    <row r="78" spans="1:42" ht="15" thickBot="1" x14ac:dyDescent="0.25">
      <c r="A78" s="651">
        <v>4</v>
      </c>
      <c r="B78" s="969">
        <v>1</v>
      </c>
      <c r="C78" s="970" t="s">
        <v>405</v>
      </c>
      <c r="D78" s="911">
        <v>1249780</v>
      </c>
      <c r="E78" s="971" t="s">
        <v>406</v>
      </c>
      <c r="F78" s="972" t="s">
        <v>137</v>
      </c>
      <c r="G78" s="973"/>
      <c r="H78" s="974"/>
      <c r="I78" s="974"/>
      <c r="J78" s="975"/>
      <c r="K78" s="652">
        <v>41253</v>
      </c>
      <c r="L78" s="963">
        <v>77</v>
      </c>
      <c r="M78" s="932">
        <v>663</v>
      </c>
      <c r="N78" s="891">
        <v>105</v>
      </c>
      <c r="O78" s="892">
        <v>2</v>
      </c>
      <c r="P78" s="893">
        <v>693</v>
      </c>
      <c r="Q78" s="933">
        <f>IF(K78=0,0,AI$2-K78)</f>
        <v>3200</v>
      </c>
      <c r="R78" s="894">
        <v>51</v>
      </c>
      <c r="S78" s="894">
        <v>1110</v>
      </c>
      <c r="T78" s="895">
        <f>IF(AK$2=0," ",IF(AM$2=0," ",IF(S78=0," ",IF(AO78=0," ",(S78-AO78)/(AM$2)))))</f>
        <v>1.9642857142857142</v>
      </c>
      <c r="U78" s="895">
        <f>IF(AK$2=0," ",IF(S78=0," ",IF(P78=0," ",(S78-P78)/AK$2)))</f>
        <v>14.892857142857142</v>
      </c>
      <c r="V78" s="872">
        <f>IF(AK$2=0," ",IF(U78=0," ",(U78/U$79)*100))</f>
        <v>97.696212417024583</v>
      </c>
      <c r="W78" s="895">
        <f>IF(AK$2=0,P78/Q78,S78/Q78)</f>
        <v>0.34687499999999999</v>
      </c>
      <c r="X78" s="625">
        <f>IF(W78=0," ",(W78/W$79)*100)</f>
        <v>92.633917714099823</v>
      </c>
      <c r="Y78" s="966"/>
      <c r="Z78" s="872"/>
      <c r="AA78" s="872"/>
      <c r="AB78" s="872"/>
      <c r="AC78" s="967" t="e">
        <f t="shared" si="37"/>
        <v>#DIV/0!</v>
      </c>
      <c r="AD78" s="976">
        <f>U78+W78</f>
        <v>15.239732142857143</v>
      </c>
      <c r="AE78" s="977" t="s">
        <v>403</v>
      </c>
      <c r="AF78" s="578">
        <v>41617</v>
      </c>
      <c r="AG78" s="978">
        <f t="shared" si="33"/>
        <v>364</v>
      </c>
      <c r="AH78" s="876">
        <v>36.5</v>
      </c>
      <c r="AI78" s="929"/>
      <c r="AJ78" s="878" t="str">
        <f>IF(AI78="ET","ET",IF(AI78=0," ",K78-AI78))</f>
        <v xml:space="preserve"> </v>
      </c>
      <c r="AK78" s="879">
        <v>3.2000000000000001E-2</v>
      </c>
      <c r="AL78" s="880">
        <f>IF(AJ78="ET",0,IF(AJ78=0," ",IF(AJ78&lt;1004,1.3,IF(AJ78&lt;1339,0.8,IF(AJ78&lt;1704,0.4,0)))))</f>
        <v>0</v>
      </c>
      <c r="AM78" s="880">
        <v>0</v>
      </c>
      <c r="AN78" s="472">
        <f>IF(AJ78="ET",0,IF(AJ78=0," ",IF(AJ78&lt;1004,60,IF(AJ78&lt;1339,40,IF(AJ78&lt;1704,20,IF(AJ78&lt;3927,0,20))))))</f>
        <v>20</v>
      </c>
      <c r="AO78" s="894">
        <v>1055</v>
      </c>
    </row>
    <row r="79" spans="1:42" s="289" customFormat="1" ht="12" thickBot="1" x14ac:dyDescent="0.25">
      <c r="A79" s="185"/>
      <c r="B79" s="644">
        <f>COUNTA(A76:A78)</f>
        <v>3</v>
      </c>
      <c r="C79" s="645" t="s">
        <v>270</v>
      </c>
      <c r="D79" s="645"/>
      <c r="E79" s="645" t="s">
        <v>170</v>
      </c>
      <c r="F79" s="646"/>
      <c r="G79" s="979">
        <f>AVERAGEA(G76:G78)</f>
        <v>2.9</v>
      </c>
      <c r="H79" s="921">
        <f>AVERAGEA(H76:H78)</f>
        <v>84</v>
      </c>
      <c r="I79" s="921">
        <f>AVERAGEA(I76:I78)</f>
        <v>121</v>
      </c>
      <c r="J79" s="980">
        <f>AVERAGEA(J76:J78)</f>
        <v>20</v>
      </c>
      <c r="K79" s="285" t="s">
        <v>91</v>
      </c>
      <c r="L79" s="187">
        <f>AVERAGEA(L76:L78)</f>
        <v>87.333333333333329</v>
      </c>
      <c r="M79" s="176">
        <f>AVERAGEA(M76:M78)</f>
        <v>643</v>
      </c>
      <c r="N79" s="177">
        <f>AVERAGEA(N76:N78)</f>
        <v>105</v>
      </c>
      <c r="O79" s="188"/>
      <c r="P79" s="189">
        <f t="shared" ref="P79:U79" si="38">AVERAGEA(P76:P78)</f>
        <v>774</v>
      </c>
      <c r="Q79" s="176">
        <f t="shared" si="38"/>
        <v>3206.6666666666665</v>
      </c>
      <c r="R79" s="204">
        <f t="shared" si="38"/>
        <v>52.166666666666664</v>
      </c>
      <c r="S79" s="205">
        <f t="shared" si="38"/>
        <v>1200.8333333333333</v>
      </c>
      <c r="T79" s="190">
        <f t="shared" si="38"/>
        <v>2.4702380952380953</v>
      </c>
      <c r="U79" s="190">
        <f t="shared" si="38"/>
        <v>15.24404761904762</v>
      </c>
      <c r="V79" s="191"/>
      <c r="W79" s="190">
        <f>AVERAGEA(W76:W78)</f>
        <v>0.37445787521432022</v>
      </c>
      <c r="X79" s="358"/>
      <c r="Y79" s="981" t="e">
        <f t="shared" ref="Y79:AA79" si="39">AVERAGEA(Y76:Y78)</f>
        <v>#DIV/0!</v>
      </c>
      <c r="Z79" s="981" t="e">
        <f t="shared" si="39"/>
        <v>#DIV/0!</v>
      </c>
      <c r="AA79" s="981" t="e">
        <f t="shared" si="39"/>
        <v>#DIV/0!</v>
      </c>
      <c r="AB79" s="981" t="e">
        <f>AVERAGEA(AB76:AB78)</f>
        <v>#DIV/0!</v>
      </c>
      <c r="AC79" s="982"/>
      <c r="AD79" s="362"/>
      <c r="AE79" s="362"/>
      <c r="AF79" s="286"/>
      <c r="AG79" s="314"/>
      <c r="AH79" s="287"/>
      <c r="AI79" s="288"/>
      <c r="AJ79" s="286"/>
      <c r="AK79" s="286"/>
      <c r="AL79" s="286"/>
      <c r="AM79" s="286"/>
      <c r="AN79" s="286"/>
      <c r="AO79" s="983"/>
    </row>
    <row r="80" spans="1:42" ht="20.25" thickBot="1" x14ac:dyDescent="0.25">
      <c r="A80" s="1597" t="s">
        <v>407</v>
      </c>
      <c r="B80" s="1598"/>
      <c r="C80" s="1598"/>
      <c r="D80" s="1598"/>
      <c r="E80" s="1598"/>
      <c r="F80" s="1598"/>
      <c r="G80" s="1599"/>
      <c r="H80" s="1599"/>
      <c r="I80" s="1599"/>
      <c r="J80" s="1599"/>
      <c r="K80" s="1599"/>
      <c r="L80" s="1599"/>
      <c r="M80" s="1599"/>
      <c r="N80" s="1599"/>
      <c r="O80" s="1599"/>
      <c r="P80" s="1599"/>
      <c r="Q80" s="1599"/>
      <c r="R80" s="1599"/>
      <c r="S80" s="1599"/>
      <c r="T80" s="1599"/>
      <c r="U80" s="1599"/>
      <c r="V80" s="1599"/>
      <c r="W80" s="1599"/>
      <c r="X80" s="1599"/>
      <c r="Y80" s="382"/>
      <c r="Z80" s="382"/>
      <c r="AA80" s="382"/>
      <c r="AB80" s="382"/>
      <c r="AC80" s="382"/>
      <c r="AD80" s="368"/>
      <c r="AE80" s="31"/>
      <c r="AF80" s="31"/>
      <c r="AG80" s="314"/>
      <c r="AH80" s="57"/>
      <c r="AI80" s="31"/>
      <c r="AJ80" s="31"/>
      <c r="AK80" s="31"/>
      <c r="AL80" s="31"/>
      <c r="AM80" s="31"/>
      <c r="AN80" s="31"/>
      <c r="AO80" s="954"/>
    </row>
    <row r="81" spans="1:44" ht="15.75" customHeight="1" x14ac:dyDescent="0.2">
      <c r="A81" s="256">
        <v>69</v>
      </c>
      <c r="B81" s="264">
        <v>6</v>
      </c>
      <c r="C81" s="258" t="s">
        <v>408</v>
      </c>
      <c r="D81" s="305">
        <v>1561755</v>
      </c>
      <c r="E81" s="198" t="s">
        <v>409</v>
      </c>
      <c r="F81" s="212" t="s">
        <v>137</v>
      </c>
      <c r="G81" s="253">
        <v>-0.4</v>
      </c>
      <c r="H81" s="254">
        <v>68</v>
      </c>
      <c r="I81" s="254">
        <v>103</v>
      </c>
      <c r="J81" s="255">
        <v>26</v>
      </c>
      <c r="K81" s="217">
        <v>41187</v>
      </c>
      <c r="L81" s="218">
        <v>78</v>
      </c>
      <c r="M81" s="175">
        <v>787</v>
      </c>
      <c r="N81" s="184">
        <v>100</v>
      </c>
      <c r="O81" s="206">
        <v>1</v>
      </c>
      <c r="P81" s="209">
        <v>1007</v>
      </c>
      <c r="Q81" s="208">
        <f>IF(K81=0,0,AI$2-K81)</f>
        <v>3266</v>
      </c>
      <c r="R81" s="216">
        <v>53</v>
      </c>
      <c r="S81" s="216">
        <v>1472.5</v>
      </c>
      <c r="T81" s="199">
        <f>IF(AK$2=0," ",IF(AM$2=0," ",IF(S81=0," ",IF(AO81=0," ",(S81-AO81)/(AM$2)))))</f>
        <v>2.7678571428571428</v>
      </c>
      <c r="U81" s="199">
        <f>IF(AK$2=0," ",IF(S81=0," ",IF(P81=0," ",(S81-P81)/AK$2)))</f>
        <v>16.625</v>
      </c>
      <c r="V81" s="200">
        <f>IF(AK$2=0," ",IF(U81=0," ",(U81/U$84)*100))</f>
        <v>105.83554376657824</v>
      </c>
      <c r="W81" s="199">
        <f>IF(AK$2=0,P81/Q81,S81/Q81)</f>
        <v>0.45085731781996324</v>
      </c>
      <c r="X81" s="367">
        <f>IF(W81=0," ",(W81/W$84)*100)</f>
        <v>105.04849024156057</v>
      </c>
      <c r="Y81" s="419">
        <v>34.5</v>
      </c>
      <c r="Z81" s="410">
        <v>51</v>
      </c>
      <c r="AA81" s="420">
        <v>5.9</v>
      </c>
      <c r="AB81" s="200">
        <v>1225</v>
      </c>
      <c r="AC81" s="201">
        <f>(AB81/$AB$84)*100</f>
        <v>104.40340909090911</v>
      </c>
      <c r="AD81" s="404">
        <f>U81+W81</f>
        <v>17.075857317819963</v>
      </c>
      <c r="AE81" s="363" t="s">
        <v>410</v>
      </c>
      <c r="AF81" s="874">
        <v>41561</v>
      </c>
      <c r="AG81" s="567">
        <f t="shared" si="33"/>
        <v>374</v>
      </c>
      <c r="AH81" s="876">
        <v>34.5</v>
      </c>
      <c r="AI81" s="929"/>
      <c r="AJ81" s="878" t="str">
        <f>IF(AI81="ET","ET",IF(AI81=0," ",K81-AI81))</f>
        <v xml:space="preserve"> </v>
      </c>
      <c r="AK81" s="879">
        <v>3.2000000000000001E-2</v>
      </c>
      <c r="AL81" s="880">
        <f>IF(AJ81="ET",0,IF(AJ81=0," ",IF(AJ81&lt;1004,1.3,IF(AJ81&lt;1339,0.8,IF(AJ81&lt;1704,0.4,0)))))</f>
        <v>0</v>
      </c>
      <c r="AM81" s="880">
        <v>0</v>
      </c>
      <c r="AN81" s="472">
        <f>IF(AJ81="ET",0,IF(AJ81=0," ",IF(AJ81&lt;1004,60,IF(AJ81&lt;1339,40,IF(AJ81&lt;1704,20,IF(AJ81&lt;3927,0,20))))))</f>
        <v>20</v>
      </c>
      <c r="AO81" s="216">
        <v>1395</v>
      </c>
      <c r="AP81" s="568"/>
      <c r="AQ81" s="569"/>
      <c r="AR81" s="570"/>
    </row>
    <row r="82" spans="1:44" ht="15.75" customHeight="1" x14ac:dyDescent="0.2">
      <c r="A82" s="881">
        <v>70</v>
      </c>
      <c r="B82" s="984">
        <v>6</v>
      </c>
      <c r="C82" s="883" t="s">
        <v>411</v>
      </c>
      <c r="D82" s="622">
        <v>1596497</v>
      </c>
      <c r="E82" s="894" t="s">
        <v>412</v>
      </c>
      <c r="F82" s="962" t="s">
        <v>137</v>
      </c>
      <c r="G82" s="886">
        <v>-2.5</v>
      </c>
      <c r="H82" s="887">
        <v>57</v>
      </c>
      <c r="I82" s="887">
        <v>93</v>
      </c>
      <c r="J82" s="888">
        <v>23</v>
      </c>
      <c r="K82" s="985">
        <v>41162</v>
      </c>
      <c r="L82" s="931">
        <v>54</v>
      </c>
      <c r="M82" s="932">
        <v>722</v>
      </c>
      <c r="N82" s="891">
        <v>100</v>
      </c>
      <c r="O82" s="892">
        <v>1</v>
      </c>
      <c r="P82" s="893">
        <v>921</v>
      </c>
      <c r="Q82" s="933">
        <f>IF(K82=0,0,AI$2-K82)</f>
        <v>3291</v>
      </c>
      <c r="R82" s="986">
        <v>52</v>
      </c>
      <c r="S82" s="986">
        <v>1265</v>
      </c>
      <c r="T82" s="895">
        <f>IF(AK$2=0," ",IF(AM$2=0," ",IF(S82=0," ",IF(AO82=0," ",(S82-AO82)/(AM$2)))))</f>
        <v>3.0357142857142856</v>
      </c>
      <c r="U82" s="895">
        <f>IF(AK$2=0," ",IF(S82=0," ",IF(P82=0," ",(S82-P82)/AK$2)))</f>
        <v>12.285714285714286</v>
      </c>
      <c r="V82" s="872">
        <f>IF(AK$2=0," ",IF(U82=0," ",(U82/U$84)*100))</f>
        <v>78.211443728685111</v>
      </c>
      <c r="W82" s="895">
        <f>IF(AK$2=0,P82/Q82,S82/Q82)</f>
        <v>0.38438164691583104</v>
      </c>
      <c r="X82" s="625">
        <f>IF(W82=0," ",(W82/W$84)*100)</f>
        <v>89.559845408113631</v>
      </c>
      <c r="Y82" s="966">
        <v>31</v>
      </c>
      <c r="Z82" s="873">
        <v>50.5</v>
      </c>
      <c r="AA82" s="873">
        <v>5.3</v>
      </c>
      <c r="AB82" s="872">
        <v>1060</v>
      </c>
      <c r="AC82" s="967">
        <f t="shared" ref="AC82:AC83" si="40">(AB82/$AB$84)*100</f>
        <v>90.340909090909093</v>
      </c>
      <c r="AD82" s="968">
        <f>U82+W82</f>
        <v>12.670095932630117</v>
      </c>
      <c r="AE82" s="718" t="s">
        <v>410</v>
      </c>
      <c r="AF82" s="874">
        <v>41561</v>
      </c>
      <c r="AG82" s="875">
        <f t="shared" si="33"/>
        <v>399</v>
      </c>
      <c r="AH82" s="876">
        <v>31</v>
      </c>
      <c r="AI82" s="929"/>
      <c r="AJ82" s="878"/>
      <c r="AK82" s="879"/>
      <c r="AL82" s="880"/>
      <c r="AM82" s="880"/>
      <c r="AN82" s="472"/>
      <c r="AO82" s="986">
        <v>1180</v>
      </c>
      <c r="AP82" s="568"/>
      <c r="AQ82" s="569"/>
      <c r="AR82" s="570"/>
    </row>
    <row r="83" spans="1:44" ht="15.75" customHeight="1" thickBot="1" x14ac:dyDescent="0.25">
      <c r="A83" s="908">
        <v>71</v>
      </c>
      <c r="B83" s="987">
        <v>6</v>
      </c>
      <c r="C83" s="988" t="s">
        <v>413</v>
      </c>
      <c r="D83" s="941">
        <v>1596496</v>
      </c>
      <c r="E83" s="989" t="s">
        <v>414</v>
      </c>
      <c r="F83" s="972" t="s">
        <v>137</v>
      </c>
      <c r="G83" s="886">
        <v>-0.8</v>
      </c>
      <c r="H83" s="887">
        <v>57</v>
      </c>
      <c r="I83" s="887">
        <v>81</v>
      </c>
      <c r="J83" s="888">
        <v>20</v>
      </c>
      <c r="K83" s="985">
        <v>41170</v>
      </c>
      <c r="L83" s="931">
        <v>74</v>
      </c>
      <c r="M83" s="932">
        <v>805</v>
      </c>
      <c r="N83" s="891">
        <v>100</v>
      </c>
      <c r="O83" s="892">
        <v>1</v>
      </c>
      <c r="P83" s="893">
        <v>975</v>
      </c>
      <c r="Q83" s="933">
        <f>IF(K83=0,0,AI$2-K83)</f>
        <v>3283</v>
      </c>
      <c r="R83" s="986">
        <v>52</v>
      </c>
      <c r="S83" s="986">
        <v>1485</v>
      </c>
      <c r="T83" s="895">
        <f>IF(AK$2=0," ",IF(AM$2=0," ",IF(S83=0," ",IF(AO83=0," ",(S83-AO83)/(AM$2)))))</f>
        <v>3.75</v>
      </c>
      <c r="U83" s="895">
        <f>IF(AK$2=0," ",IF(S83=0," ",IF(P83=0," ",(S83-P83)/AK$2)))</f>
        <v>18.214285714285715</v>
      </c>
      <c r="V83" s="872">
        <f>IF(AK$2=0," ",IF(U83=0," ",(U83/U$84)*100))</f>
        <v>115.95301250473665</v>
      </c>
      <c r="W83" s="895">
        <f>IF(AK$2=0,P83/Q83,S83/Q83)</f>
        <v>0.45233018580566553</v>
      </c>
      <c r="X83" s="625">
        <f>IF(W83=0," ",(W83/W$84)*100)</f>
        <v>105.39166435032583</v>
      </c>
      <c r="Y83" s="990">
        <v>36</v>
      </c>
      <c r="Z83" s="991">
        <v>50</v>
      </c>
      <c r="AA83" s="991">
        <v>5.2</v>
      </c>
      <c r="AB83" s="992">
        <v>1235</v>
      </c>
      <c r="AC83" s="993">
        <f t="shared" si="40"/>
        <v>105.25568181818184</v>
      </c>
      <c r="AD83" s="976">
        <f>U83+W83</f>
        <v>18.666615900091379</v>
      </c>
      <c r="AE83" s="977" t="s">
        <v>410</v>
      </c>
      <c r="AF83" s="874">
        <v>41561</v>
      </c>
      <c r="AG83" s="978">
        <f t="shared" si="33"/>
        <v>391</v>
      </c>
      <c r="AH83" s="876">
        <v>36</v>
      </c>
      <c r="AI83" s="929"/>
      <c r="AJ83" s="878" t="str">
        <f>IF(AI83="ET","ET",IF(AI83=0," ",K83-AI83))</f>
        <v xml:space="preserve"> </v>
      </c>
      <c r="AK83" s="879">
        <v>3.2000000000000001E-2</v>
      </c>
      <c r="AL83" s="880">
        <f>IF(AJ83="ET",0,IF(AJ83=0," ",IF(AJ83&lt;1004,1.3,IF(AJ83&lt;1339,0.8,IF(AJ83&lt;1704,0.4,0)))))</f>
        <v>0</v>
      </c>
      <c r="AM83" s="880">
        <v>0</v>
      </c>
      <c r="AN83" s="472">
        <f>IF(AJ83="ET",0,IF(AJ83=0," ",IF(AJ83&lt;1004,60,IF(AJ83&lt;1339,40,IF(AJ83&lt;1704,20,IF(AJ83&lt;3927,0,20))))))</f>
        <v>20</v>
      </c>
      <c r="AO83" s="986">
        <v>1380</v>
      </c>
      <c r="AP83" s="568"/>
      <c r="AQ83" s="569"/>
      <c r="AR83" s="570"/>
    </row>
    <row r="84" spans="1:44" s="289" customFormat="1" ht="15.75" customHeight="1" thickBot="1" x14ac:dyDescent="0.25">
      <c r="A84" s="185"/>
      <c r="B84" s="644">
        <f>COUNTA(A81:A83)</f>
        <v>3</v>
      </c>
      <c r="C84" s="645" t="s">
        <v>270</v>
      </c>
      <c r="D84" s="645"/>
      <c r="E84" s="645" t="s">
        <v>170</v>
      </c>
      <c r="F84" s="646"/>
      <c r="G84" s="282">
        <f>AVERAGEA(G81:G83)</f>
        <v>-1.2333333333333334</v>
      </c>
      <c r="H84" s="283">
        <f>AVERAGEA(H81:H83)</f>
        <v>60.666666666666664</v>
      </c>
      <c r="I84" s="283"/>
      <c r="J84" s="284"/>
      <c r="K84" s="291" t="s">
        <v>91</v>
      </c>
      <c r="L84" s="187">
        <f>AVERAGEA(L81:L83)</f>
        <v>68.666666666666671</v>
      </c>
      <c r="M84" s="176">
        <f>AVERAGEA(M81:M83)</f>
        <v>771.33333333333337</v>
      </c>
      <c r="N84" s="177">
        <f>AVERAGEA(N81:N83)</f>
        <v>100</v>
      </c>
      <c r="O84" s="292" t="s">
        <v>91</v>
      </c>
      <c r="P84" s="189">
        <f t="shared" ref="P84:U84" si="41">AVERAGEA(P81:P83)</f>
        <v>967.66666666666663</v>
      </c>
      <c r="Q84" s="176">
        <f t="shared" si="41"/>
        <v>3280</v>
      </c>
      <c r="R84" s="204">
        <f t="shared" si="41"/>
        <v>52.333333333333336</v>
      </c>
      <c r="S84" s="205">
        <f t="shared" si="41"/>
        <v>1407.5</v>
      </c>
      <c r="T84" s="190">
        <f t="shared" si="41"/>
        <v>3.1845238095238098</v>
      </c>
      <c r="U84" s="190">
        <f t="shared" si="41"/>
        <v>15.708333333333334</v>
      </c>
      <c r="V84" s="191"/>
      <c r="W84" s="190">
        <f>AVERAGEA(W81:W83)</f>
        <v>0.42918971684715324</v>
      </c>
      <c r="X84" s="192"/>
      <c r="Y84" s="416">
        <f t="shared" ref="Y84:AA84" si="42">AVERAGEA(Y81:Y83)</f>
        <v>33.833333333333336</v>
      </c>
      <c r="Z84" s="416">
        <f t="shared" si="42"/>
        <v>50.5</v>
      </c>
      <c r="AA84" s="416">
        <f t="shared" si="42"/>
        <v>5.4666666666666659</v>
      </c>
      <c r="AB84" s="416">
        <f>AVERAGEA(AB81:AB83)</f>
        <v>1173.3333333333333</v>
      </c>
      <c r="AC84" s="385"/>
      <c r="AD84" s="370"/>
      <c r="AE84" s="362"/>
      <c r="AF84" s="286"/>
      <c r="AG84" s="314"/>
      <c r="AH84" s="287"/>
      <c r="AI84" s="288"/>
      <c r="AJ84" s="286"/>
      <c r="AK84" s="286"/>
      <c r="AL84" s="286"/>
      <c r="AM84" s="286"/>
      <c r="AN84" s="286"/>
      <c r="AO84" s="653"/>
    </row>
    <row r="85" spans="1:44" ht="15.75" customHeight="1" thickBot="1" x14ac:dyDescent="0.25">
      <c r="A85" s="1597" t="s">
        <v>274</v>
      </c>
      <c r="B85" s="1598"/>
      <c r="C85" s="1598"/>
      <c r="D85" s="1598"/>
      <c r="E85" s="1598"/>
      <c r="F85" s="1598"/>
      <c r="G85" s="1599"/>
      <c r="H85" s="1599"/>
      <c r="I85" s="1599"/>
      <c r="J85" s="1599"/>
      <c r="K85" s="1599"/>
      <c r="L85" s="1599"/>
      <c r="M85" s="1599"/>
      <c r="N85" s="1599"/>
      <c r="O85" s="1599"/>
      <c r="P85" s="1599"/>
      <c r="Q85" s="1599"/>
      <c r="R85" s="1599"/>
      <c r="S85" s="1599"/>
      <c r="T85" s="1599"/>
      <c r="U85" s="1599"/>
      <c r="V85" s="1599"/>
      <c r="W85" s="1599"/>
      <c r="X85" s="1599"/>
      <c r="Y85" s="382"/>
      <c r="Z85" s="382"/>
      <c r="AA85" s="382"/>
      <c r="AB85" s="382"/>
      <c r="AC85" s="382"/>
      <c r="AD85" s="368"/>
      <c r="AE85" s="31"/>
      <c r="AF85" s="31"/>
      <c r="AG85" s="314"/>
      <c r="AH85" s="57"/>
      <c r="AI85" s="31"/>
      <c r="AJ85" s="31"/>
      <c r="AK85" s="31"/>
      <c r="AL85" s="31"/>
      <c r="AM85" s="31"/>
      <c r="AN85" s="31"/>
      <c r="AO85" s="654"/>
    </row>
    <row r="86" spans="1:44" ht="15.75" customHeight="1" x14ac:dyDescent="0.2">
      <c r="A86" s="256">
        <v>40</v>
      </c>
      <c r="B86" s="265">
        <v>6</v>
      </c>
      <c r="C86" s="266" t="s">
        <v>415</v>
      </c>
      <c r="D86" s="308">
        <v>2716514</v>
      </c>
      <c r="E86" s="216" t="s">
        <v>416</v>
      </c>
      <c r="F86" s="267" t="s">
        <v>137</v>
      </c>
      <c r="G86" s="253">
        <v>-1.2</v>
      </c>
      <c r="H86" s="254">
        <v>83.8</v>
      </c>
      <c r="I86" s="254">
        <v>128.6</v>
      </c>
      <c r="J86" s="255">
        <v>16.3</v>
      </c>
      <c r="K86" s="268">
        <v>41165</v>
      </c>
      <c r="L86" s="269">
        <v>70</v>
      </c>
      <c r="M86" s="219">
        <v>717</v>
      </c>
      <c r="N86" s="220">
        <v>107</v>
      </c>
      <c r="O86" s="221">
        <v>11</v>
      </c>
      <c r="P86" s="281">
        <v>1023</v>
      </c>
      <c r="Q86" s="208">
        <f t="shared" ref="Q86:Q91" si="43">IF(K86=0,0,AI$2-K86)</f>
        <v>3288</v>
      </c>
      <c r="R86" s="198">
        <v>51.5</v>
      </c>
      <c r="S86" s="198">
        <v>1402.5</v>
      </c>
      <c r="T86" s="199">
        <f t="shared" ref="T86:T91" si="44">IF(AK$2=0," ",IF(AM$2=0," ",IF(S86=0," ",IF(AO86=0," ",(S86-AO86)/(AM$2)))))</f>
        <v>2.4107142857142856</v>
      </c>
      <c r="U86" s="199">
        <f t="shared" ref="U86:U91" si="45">IF(AK$2=0," ",IF(S86=0," ",IF(P86=0," ",(S86-P86)/AK$2)))</f>
        <v>13.553571428571429</v>
      </c>
      <c r="V86" s="200">
        <f t="shared" ref="V86:V91" si="46">IF(AK$2=0," ",IF(U86=0," ",(U86/U$92)*100))</f>
        <v>91.796008869179587</v>
      </c>
      <c r="W86" s="199">
        <f t="shared" ref="W86:W91" si="47">IF(AK$2=0,P86/Q86,S86/Q86)</f>
        <v>0.42655109489051096</v>
      </c>
      <c r="X86" s="403">
        <f t="shared" ref="X86:X91" si="48">IF(W86=0," ",(W86/W$92)*100)</f>
        <v>100.13307334957196</v>
      </c>
      <c r="Y86" s="405">
        <v>36.299999999999997</v>
      </c>
      <c r="Z86" s="246">
        <v>50</v>
      </c>
      <c r="AA86" s="198">
        <v>5.0999999999999996</v>
      </c>
      <c r="AB86" s="246">
        <v>1161</v>
      </c>
      <c r="AC86" s="872">
        <f t="shared" ref="AC86:AC91" si="49">(AB86/$AB$92)*100</f>
        <v>101.82721824294694</v>
      </c>
      <c r="AD86" s="404">
        <f t="shared" ref="AD86:AD91" si="50">U86+W86</f>
        <v>13.98012252346194</v>
      </c>
      <c r="AE86" s="363" t="s">
        <v>417</v>
      </c>
      <c r="AF86" s="874">
        <v>41561</v>
      </c>
      <c r="AG86" s="567">
        <f t="shared" si="33"/>
        <v>396</v>
      </c>
      <c r="AH86" s="876">
        <v>38</v>
      </c>
      <c r="AI86" s="929"/>
      <c r="AJ86" s="878" t="str">
        <f>IF(AI86="ET","ET",IF(AI86=0," ",K86-AI86))</f>
        <v xml:space="preserve"> </v>
      </c>
      <c r="AK86" s="879">
        <v>5.4300000000000001E-2</v>
      </c>
      <c r="AL86" s="880">
        <f>IF(AJ86="ET",0,IF(AJ86=0," ",IF(AJ86&lt;1004,1.3,IF(AJ86&lt;1339,0.8,IF(AJ86&lt;1704,0.4,0)))))</f>
        <v>0</v>
      </c>
      <c r="AM86" s="880">
        <v>0</v>
      </c>
      <c r="AN86" s="472">
        <f>IF(AJ86="ET",0,IF(AJ86=0," ",IF(AJ86&lt;1004,60,IF(AJ86&lt;1339,40,IF(AJ86&lt;1704,20,IF(AJ86&lt;3927,0,20))))))</f>
        <v>20</v>
      </c>
      <c r="AO86" s="198">
        <v>1335</v>
      </c>
    </row>
    <row r="87" spans="1:44" ht="15.75" customHeight="1" x14ac:dyDescent="0.2">
      <c r="A87" s="881">
        <v>72</v>
      </c>
      <c r="B87" s="994">
        <v>6</v>
      </c>
      <c r="C87" s="930" t="s">
        <v>418</v>
      </c>
      <c r="D87" s="622">
        <v>2736585</v>
      </c>
      <c r="E87" s="986" t="s">
        <v>419</v>
      </c>
      <c r="F87" s="995" t="s">
        <v>137</v>
      </c>
      <c r="G87" s="886">
        <v>-0.2</v>
      </c>
      <c r="H87" s="887">
        <v>73.2</v>
      </c>
      <c r="I87" s="887">
        <v>100.7</v>
      </c>
      <c r="J87" s="888">
        <v>19.899999999999999</v>
      </c>
      <c r="K87" s="985">
        <v>41188</v>
      </c>
      <c r="L87" s="931">
        <v>80</v>
      </c>
      <c r="M87" s="964">
        <v>746</v>
      </c>
      <c r="N87" s="965">
        <v>102</v>
      </c>
      <c r="O87" s="963">
        <v>4</v>
      </c>
      <c r="P87" s="996">
        <v>964</v>
      </c>
      <c r="Q87" s="933">
        <f t="shared" si="43"/>
        <v>3265</v>
      </c>
      <c r="R87" s="894">
        <v>52.5</v>
      </c>
      <c r="S87" s="894">
        <v>1455</v>
      </c>
      <c r="T87" s="895">
        <f t="shared" si="44"/>
        <v>4.8214285714285712</v>
      </c>
      <c r="U87" s="895">
        <f t="shared" si="45"/>
        <v>17.535714285714285</v>
      </c>
      <c r="V87" s="872">
        <f t="shared" si="46"/>
        <v>118.76637774642207</v>
      </c>
      <c r="W87" s="895">
        <f t="shared" si="47"/>
        <v>0.44563552833078102</v>
      </c>
      <c r="X87" s="655">
        <f t="shared" si="48"/>
        <v>104.61315321901903</v>
      </c>
      <c r="Y87" s="997">
        <v>33.1</v>
      </c>
      <c r="Z87" s="896">
        <v>51</v>
      </c>
      <c r="AA87" s="894">
        <v>6</v>
      </c>
      <c r="AB87" s="896">
        <v>1227</v>
      </c>
      <c r="AC87" s="872">
        <f t="shared" si="49"/>
        <v>107.61584563660283</v>
      </c>
      <c r="AD87" s="968">
        <f t="shared" si="50"/>
        <v>17.981349814045064</v>
      </c>
      <c r="AE87" s="718" t="s">
        <v>417</v>
      </c>
      <c r="AF87" s="874">
        <v>41561</v>
      </c>
      <c r="AG87" s="875">
        <f t="shared" si="33"/>
        <v>373</v>
      </c>
      <c r="AH87" s="876">
        <v>33</v>
      </c>
      <c r="AI87" s="929"/>
      <c r="AJ87" s="878" t="str">
        <f>IF(AI87="ET","ET",IF(AI87=0," ",K87-AI87))</f>
        <v xml:space="preserve"> </v>
      </c>
      <c r="AK87" s="879">
        <v>5.4300000000000001E-2</v>
      </c>
      <c r="AL87" s="880">
        <f>IF(AJ87="ET",0,IF(AJ87=0," ",IF(AJ87&lt;1004,1.3,IF(AJ87&lt;1339,0.8,IF(AJ87&lt;1704,0.4,0)))))</f>
        <v>0</v>
      </c>
      <c r="AM87" s="880">
        <v>0</v>
      </c>
      <c r="AN87" s="472">
        <f>IF(AJ87="ET",0,IF(AJ87=0," ",IF(AJ87&lt;1004,60,IF(AJ87&lt;1339,40,IF(AJ87&lt;1704,20,IF(AJ87&lt;3927,0,20))))))</f>
        <v>20</v>
      </c>
      <c r="AO87" s="894">
        <v>1320</v>
      </c>
    </row>
    <row r="88" spans="1:44" ht="15.75" customHeight="1" x14ac:dyDescent="0.2">
      <c r="A88" s="881">
        <v>73</v>
      </c>
      <c r="B88" s="994">
        <v>6</v>
      </c>
      <c r="C88" s="961" t="s">
        <v>420</v>
      </c>
      <c r="D88" s="627">
        <v>2735165</v>
      </c>
      <c r="E88" s="986" t="s">
        <v>421</v>
      </c>
      <c r="F88" s="995" t="s">
        <v>228</v>
      </c>
      <c r="G88" s="886">
        <v>1.9</v>
      </c>
      <c r="H88" s="887">
        <v>69.2</v>
      </c>
      <c r="I88" s="887">
        <v>105.9</v>
      </c>
      <c r="J88" s="888">
        <v>22.2</v>
      </c>
      <c r="K88" s="985">
        <v>41189</v>
      </c>
      <c r="L88" s="931">
        <v>87</v>
      </c>
      <c r="M88" s="964">
        <v>817</v>
      </c>
      <c r="N88" s="965"/>
      <c r="O88" s="963" t="s">
        <v>422</v>
      </c>
      <c r="P88" s="996">
        <v>1115</v>
      </c>
      <c r="Q88" s="933">
        <f t="shared" si="43"/>
        <v>3264</v>
      </c>
      <c r="R88" s="894">
        <v>53.5</v>
      </c>
      <c r="S88" s="894">
        <v>1512.5</v>
      </c>
      <c r="T88" s="895">
        <f t="shared" si="44"/>
        <v>2.0535714285714284</v>
      </c>
      <c r="U88" s="895">
        <f t="shared" si="45"/>
        <v>14.196428571428571</v>
      </c>
      <c r="V88" s="872">
        <f t="shared" si="46"/>
        <v>96.149969764160431</v>
      </c>
      <c r="W88" s="895">
        <f t="shared" si="47"/>
        <v>0.46338848039215685</v>
      </c>
      <c r="X88" s="655">
        <f t="shared" si="48"/>
        <v>108.78066719853297</v>
      </c>
      <c r="Y88" s="997">
        <v>37.6</v>
      </c>
      <c r="Z88" s="896">
        <v>51</v>
      </c>
      <c r="AA88" s="894">
        <v>5.9</v>
      </c>
      <c r="AB88" s="896">
        <v>1244</v>
      </c>
      <c r="AC88" s="872">
        <f t="shared" si="49"/>
        <v>109.10685572284753</v>
      </c>
      <c r="AD88" s="968">
        <f t="shared" si="50"/>
        <v>14.659817051820728</v>
      </c>
      <c r="AE88" s="718" t="s">
        <v>417</v>
      </c>
      <c r="AF88" s="874">
        <v>41561</v>
      </c>
      <c r="AG88" s="875">
        <f t="shared" si="33"/>
        <v>372</v>
      </c>
      <c r="AH88" s="876">
        <v>38</v>
      </c>
      <c r="AI88" s="929"/>
      <c r="AJ88" s="878" t="str">
        <f>IF(AI88="ET","ET",IF(AI88=0," ",K88-AI88))</f>
        <v xml:space="preserve"> </v>
      </c>
      <c r="AK88" s="879">
        <v>5.4300000000000001E-2</v>
      </c>
      <c r="AL88" s="880">
        <f>IF(AJ88="ET",0,IF(AJ88=0," ",IF(AJ88&lt;1004,1.3,IF(AJ88&lt;1339,0.8,IF(AJ88&lt;1704,0.4,0)))))</f>
        <v>0</v>
      </c>
      <c r="AM88" s="880">
        <v>0</v>
      </c>
      <c r="AN88" s="472">
        <f>IF(AJ88="ET",0,IF(AJ88=0," ",IF(AJ88&lt;1004,60,IF(AJ88&lt;1339,40,IF(AJ88&lt;1704,20,IF(AJ88&lt;3927,0,20))))))</f>
        <v>20</v>
      </c>
      <c r="AO88" s="894">
        <v>1455</v>
      </c>
    </row>
    <row r="89" spans="1:44" ht="15.75" customHeight="1" x14ac:dyDescent="0.2">
      <c r="A89" s="881">
        <v>74</v>
      </c>
      <c r="B89" s="994">
        <v>6</v>
      </c>
      <c r="C89" s="961" t="s">
        <v>420</v>
      </c>
      <c r="D89" s="627">
        <v>2735167</v>
      </c>
      <c r="E89" s="986" t="s">
        <v>423</v>
      </c>
      <c r="F89" s="995" t="s">
        <v>137</v>
      </c>
      <c r="G89" s="886">
        <v>1.9</v>
      </c>
      <c r="H89" s="887">
        <v>69.2</v>
      </c>
      <c r="I89" s="887">
        <v>105.9</v>
      </c>
      <c r="J89" s="888">
        <v>22.2</v>
      </c>
      <c r="K89" s="985">
        <v>41192</v>
      </c>
      <c r="L89" s="931">
        <v>86</v>
      </c>
      <c r="M89" s="964">
        <v>796</v>
      </c>
      <c r="N89" s="965"/>
      <c r="O89" s="963" t="s">
        <v>422</v>
      </c>
      <c r="P89" s="996">
        <v>1078</v>
      </c>
      <c r="Q89" s="933">
        <f t="shared" si="43"/>
        <v>3261</v>
      </c>
      <c r="R89" s="894">
        <v>53.5</v>
      </c>
      <c r="S89" s="894">
        <v>1547.5</v>
      </c>
      <c r="T89" s="895">
        <f t="shared" si="44"/>
        <v>3.6607142857142856</v>
      </c>
      <c r="U89" s="895">
        <f t="shared" si="45"/>
        <v>16.767857142857142</v>
      </c>
      <c r="V89" s="872">
        <f t="shared" si="46"/>
        <v>113.56581334408385</v>
      </c>
      <c r="W89" s="895">
        <f t="shared" si="47"/>
        <v>0.47454768475927628</v>
      </c>
      <c r="X89" s="655">
        <f t="shared" si="48"/>
        <v>111.40029575605068</v>
      </c>
      <c r="Y89" s="997">
        <v>35.799999999999997</v>
      </c>
      <c r="Z89" s="896">
        <v>51</v>
      </c>
      <c r="AA89" s="894">
        <v>5.9</v>
      </c>
      <c r="AB89" s="896">
        <v>1252</v>
      </c>
      <c r="AC89" s="872">
        <f t="shared" si="49"/>
        <v>109.80850752813916</v>
      </c>
      <c r="AD89" s="968">
        <f t="shared" si="50"/>
        <v>17.242404827616419</v>
      </c>
      <c r="AE89" s="718" t="s">
        <v>417</v>
      </c>
      <c r="AF89" s="874">
        <v>41561</v>
      </c>
      <c r="AG89" s="875">
        <f t="shared" si="33"/>
        <v>369</v>
      </c>
      <c r="AH89" s="876">
        <v>36</v>
      </c>
      <c r="AI89" s="929"/>
      <c r="AJ89" s="878" t="str">
        <f>IF(AI89="ET","ET",IF(AI89=0," ",K89-AI89))</f>
        <v xml:space="preserve"> </v>
      </c>
      <c r="AK89" s="879">
        <v>5.4300000000000001E-2</v>
      </c>
      <c r="AL89" s="880">
        <f>IF(AJ89="ET",0,IF(AJ89=0," ",IF(AJ89&lt;1004,1.3,IF(AJ89&lt;1339,0.8,IF(AJ89&lt;1704,0.4,0)))))</f>
        <v>0</v>
      </c>
      <c r="AM89" s="880">
        <v>0</v>
      </c>
      <c r="AN89" s="472">
        <f>IF(AJ89="ET",0,IF(AJ89=0," ",IF(AJ89&lt;1004,60,IF(AJ89&lt;1339,40,IF(AJ89&lt;1704,20,IF(AJ89&lt;3927,0,20))))))</f>
        <v>20</v>
      </c>
      <c r="AO89" s="894">
        <v>1445</v>
      </c>
    </row>
    <row r="90" spans="1:44" ht="15.75" customHeight="1" x14ac:dyDescent="0.2">
      <c r="A90" s="881">
        <v>75</v>
      </c>
      <c r="B90" s="994">
        <v>6</v>
      </c>
      <c r="C90" s="883" t="s">
        <v>424</v>
      </c>
      <c r="D90" s="622">
        <v>2728969</v>
      </c>
      <c r="E90" s="986" t="s">
        <v>425</v>
      </c>
      <c r="F90" s="995" t="s">
        <v>137</v>
      </c>
      <c r="G90" s="886">
        <v>-0.8</v>
      </c>
      <c r="H90" s="887">
        <v>49</v>
      </c>
      <c r="I90" s="887">
        <v>78.400000000000006</v>
      </c>
      <c r="J90" s="888">
        <v>25.4</v>
      </c>
      <c r="K90" s="985">
        <v>41174</v>
      </c>
      <c r="L90" s="931">
        <v>65</v>
      </c>
      <c r="M90" s="932">
        <v>564</v>
      </c>
      <c r="N90" s="965">
        <v>100</v>
      </c>
      <c r="O90" s="963" t="s">
        <v>422</v>
      </c>
      <c r="P90" s="996">
        <v>684</v>
      </c>
      <c r="Q90" s="933">
        <f t="shared" si="43"/>
        <v>3279</v>
      </c>
      <c r="R90" s="894">
        <v>50.5</v>
      </c>
      <c r="S90" s="894">
        <v>1065</v>
      </c>
      <c r="T90" s="895">
        <f t="shared" si="44"/>
        <v>3.6071428571428572</v>
      </c>
      <c r="U90" s="895">
        <f t="shared" si="45"/>
        <v>13.607142857142858</v>
      </c>
      <c r="V90" s="872">
        <f t="shared" si="46"/>
        <v>92.158838943761339</v>
      </c>
      <c r="W90" s="895">
        <f t="shared" si="47"/>
        <v>0.32479414455626715</v>
      </c>
      <c r="X90" s="655">
        <f t="shared" si="48"/>
        <v>76.245580634864467</v>
      </c>
      <c r="Y90" s="997">
        <v>35.799999999999997</v>
      </c>
      <c r="Z90" s="896">
        <v>49</v>
      </c>
      <c r="AA90" s="894">
        <v>4.7</v>
      </c>
      <c r="AB90" s="896">
        <v>844</v>
      </c>
      <c r="AC90" s="872">
        <f t="shared" si="49"/>
        <v>74.024265458266328</v>
      </c>
      <c r="AD90" s="968">
        <f t="shared" si="50"/>
        <v>13.931937001699124</v>
      </c>
      <c r="AE90" s="718" t="s">
        <v>417</v>
      </c>
      <c r="AF90" s="998">
        <v>41561</v>
      </c>
      <c r="AG90" s="944">
        <f t="shared" si="33"/>
        <v>387</v>
      </c>
      <c r="AH90" s="999">
        <v>37</v>
      </c>
      <c r="AI90" s="166"/>
      <c r="AJ90" s="167"/>
      <c r="AK90" s="168"/>
      <c r="AL90" s="169"/>
      <c r="AM90" s="169"/>
      <c r="AN90" s="171"/>
      <c r="AO90" s="894">
        <v>964</v>
      </c>
    </row>
    <row r="91" spans="1:44" ht="15.75" customHeight="1" thickBot="1" x14ac:dyDescent="0.25">
      <c r="A91" s="908">
        <v>79</v>
      </c>
      <c r="B91" s="1000">
        <v>6</v>
      </c>
      <c r="C91" s="988" t="s">
        <v>426</v>
      </c>
      <c r="D91" s="941">
        <v>2745329</v>
      </c>
      <c r="E91" s="971" t="s">
        <v>427</v>
      </c>
      <c r="F91" s="1001" t="s">
        <v>137</v>
      </c>
      <c r="G91" s="1002">
        <v>0.7</v>
      </c>
      <c r="H91" s="1003">
        <v>49</v>
      </c>
      <c r="I91" s="1003">
        <v>75.400000000000006</v>
      </c>
      <c r="J91" s="1004">
        <v>20.100000000000001</v>
      </c>
      <c r="K91" s="1005">
        <v>41175</v>
      </c>
      <c r="L91" s="1006">
        <v>73</v>
      </c>
      <c r="M91" s="1007">
        <v>707</v>
      </c>
      <c r="N91" s="1008"/>
      <c r="O91" s="1009"/>
      <c r="P91" s="1010">
        <v>1018</v>
      </c>
      <c r="Q91" s="933">
        <f t="shared" si="43"/>
        <v>3278</v>
      </c>
      <c r="R91" s="894">
        <v>52.5</v>
      </c>
      <c r="S91" s="894">
        <v>1380</v>
      </c>
      <c r="T91" s="895">
        <f t="shared" si="44"/>
        <v>3.2142857142857144</v>
      </c>
      <c r="U91" s="895">
        <f t="shared" si="45"/>
        <v>12.928571428571429</v>
      </c>
      <c r="V91" s="872">
        <f t="shared" si="46"/>
        <v>87.562991332392642</v>
      </c>
      <c r="W91" s="895">
        <f t="shared" si="47"/>
        <v>0.42098840756558875</v>
      </c>
      <c r="X91" s="655">
        <f t="shared" si="48"/>
        <v>98.827229841960872</v>
      </c>
      <c r="Y91" s="1011">
        <v>32.4</v>
      </c>
      <c r="Z91" s="1012">
        <v>51</v>
      </c>
      <c r="AA91" s="989">
        <v>5.7</v>
      </c>
      <c r="AB91" s="1012">
        <v>1113</v>
      </c>
      <c r="AC91" s="872">
        <f t="shared" si="49"/>
        <v>97.617307411197189</v>
      </c>
      <c r="AD91" s="976">
        <f t="shared" si="50"/>
        <v>13.349559836137018</v>
      </c>
      <c r="AE91" s="977" t="s">
        <v>417</v>
      </c>
      <c r="AF91" s="563">
        <v>41561</v>
      </c>
      <c r="AG91" s="955">
        <f t="shared" si="33"/>
        <v>386</v>
      </c>
      <c r="AH91" s="728">
        <v>33.5</v>
      </c>
      <c r="AI91" s="166"/>
      <c r="AJ91" s="167"/>
      <c r="AK91" s="168"/>
      <c r="AL91" s="169"/>
      <c r="AM91" s="169"/>
      <c r="AN91" s="171"/>
      <c r="AO91" s="894">
        <v>1290</v>
      </c>
    </row>
    <row r="92" spans="1:44" s="289" customFormat="1" ht="15.75" customHeight="1" thickBot="1" x14ac:dyDescent="0.25">
      <c r="A92" s="185"/>
      <c r="B92" s="656">
        <f>COUNTA(A86:A91)</f>
        <v>6</v>
      </c>
      <c r="C92" s="645" t="s">
        <v>270</v>
      </c>
      <c r="D92" s="645"/>
      <c r="E92" s="645" t="s">
        <v>170</v>
      </c>
      <c r="F92" s="646"/>
      <c r="G92" s="1013">
        <f>AVERAGEA(G86:G89)</f>
        <v>0.6</v>
      </c>
      <c r="H92" s="1014">
        <f>AVERAGEA(H86:H89)</f>
        <v>73.849999999999994</v>
      </c>
      <c r="I92" s="1014">
        <f>AVERAGEA(I86:I89)</f>
        <v>110.27500000000001</v>
      </c>
      <c r="J92" s="1015">
        <f>AVERAGEA(J86:J89)</f>
        <v>20.150000000000002</v>
      </c>
      <c r="K92" s="1016" t="s">
        <v>91</v>
      </c>
      <c r="L92" s="1017">
        <f>AVERAGEA(L86:L91)</f>
        <v>76.833333333333329</v>
      </c>
      <c r="M92" s="1018">
        <f>AVERAGEA(M86:M91)</f>
        <v>724.5</v>
      </c>
      <c r="N92" s="1019">
        <f>AVERAGEA(N86:N91)</f>
        <v>103</v>
      </c>
      <c r="O92" s="1020" t="s">
        <v>91</v>
      </c>
      <c r="P92" s="1021">
        <f t="shared" ref="P92:U92" si="51">AVERAGEA(P86:P91)</f>
        <v>980.33333333333337</v>
      </c>
      <c r="Q92" s="956">
        <f t="shared" si="51"/>
        <v>3272.5</v>
      </c>
      <c r="R92" s="921">
        <f t="shared" si="51"/>
        <v>52.333333333333336</v>
      </c>
      <c r="S92" s="922">
        <f t="shared" si="51"/>
        <v>1393.75</v>
      </c>
      <c r="T92" s="923">
        <f t="shared" si="51"/>
        <v>3.2946428571428572</v>
      </c>
      <c r="U92" s="923">
        <f t="shared" si="51"/>
        <v>14.764880952380954</v>
      </c>
      <c r="V92" s="924"/>
      <c r="W92" s="923">
        <f>AVERAGEA(W86:W91)</f>
        <v>0.42598422341576353</v>
      </c>
      <c r="X92" s="982"/>
      <c r="Y92" s="416">
        <f t="shared" ref="Y92:AA92" si="52">AVERAGEA(Y86:Y91)</f>
        <v>35.166666666666671</v>
      </c>
      <c r="Z92" s="416">
        <f t="shared" si="52"/>
        <v>50.5</v>
      </c>
      <c r="AA92" s="416">
        <f t="shared" si="52"/>
        <v>5.55</v>
      </c>
      <c r="AB92" s="416">
        <f>AVERAGEA(AB86:AB91)</f>
        <v>1140.1666666666667</v>
      </c>
      <c r="AC92" s="385"/>
      <c r="AD92" s="370"/>
      <c r="AE92" s="362"/>
      <c r="AF92" s="286"/>
      <c r="AG92" s="314"/>
      <c r="AH92" s="287"/>
      <c r="AI92" s="288"/>
      <c r="AJ92" s="286"/>
      <c r="AK92" s="286"/>
      <c r="AL92" s="286"/>
      <c r="AM92" s="286"/>
      <c r="AN92" s="286"/>
      <c r="AO92" s="653"/>
    </row>
    <row r="93" spans="1:44" ht="15.75" customHeight="1" thickBot="1" x14ac:dyDescent="0.25">
      <c r="A93" s="1597" t="s">
        <v>428</v>
      </c>
      <c r="B93" s="1598"/>
      <c r="C93" s="1598"/>
      <c r="D93" s="1598"/>
      <c r="E93" s="1598"/>
      <c r="F93" s="1598"/>
      <c r="G93" s="1599"/>
      <c r="H93" s="1599"/>
      <c r="I93" s="1599"/>
      <c r="J93" s="1599"/>
      <c r="K93" s="1599"/>
      <c r="L93" s="1599"/>
      <c r="M93" s="1599"/>
      <c r="N93" s="1599"/>
      <c r="O93" s="1599"/>
      <c r="P93" s="1599"/>
      <c r="Q93" s="1599"/>
      <c r="R93" s="1599"/>
      <c r="S93" s="1599"/>
      <c r="T93" s="1599"/>
      <c r="U93" s="1599"/>
      <c r="V93" s="1599"/>
      <c r="W93" s="1599"/>
      <c r="X93" s="1599"/>
      <c r="Y93" s="382"/>
      <c r="Z93" s="382"/>
      <c r="AA93" s="382"/>
      <c r="AB93" s="382"/>
      <c r="AC93" s="382"/>
      <c r="AD93" s="368"/>
      <c r="AE93" s="31"/>
      <c r="AF93" s="31"/>
      <c r="AG93" s="314"/>
      <c r="AH93" s="57"/>
      <c r="AI93" s="31"/>
      <c r="AJ93" s="31"/>
      <c r="AK93" s="31"/>
      <c r="AL93" s="31"/>
      <c r="AM93" s="31"/>
      <c r="AN93" s="31"/>
      <c r="AO93" s="654"/>
    </row>
    <row r="94" spans="1:44" ht="15.75" customHeight="1" thickBot="1" x14ac:dyDescent="0.25">
      <c r="A94" s="178">
        <v>5</v>
      </c>
      <c r="B94" s="270">
        <v>1</v>
      </c>
      <c r="C94" s="180" t="s">
        <v>418</v>
      </c>
      <c r="D94" s="307">
        <v>2736582</v>
      </c>
      <c r="E94" s="181" t="s">
        <v>429</v>
      </c>
      <c r="F94" s="182" t="s">
        <v>137</v>
      </c>
      <c r="G94" s="271">
        <v>0</v>
      </c>
      <c r="H94" s="272">
        <v>62.4</v>
      </c>
      <c r="I94" s="272">
        <v>100.5</v>
      </c>
      <c r="J94" s="273">
        <v>22.2</v>
      </c>
      <c r="K94" s="226">
        <v>41217</v>
      </c>
      <c r="L94" s="227">
        <v>89</v>
      </c>
      <c r="M94" s="274">
        <v>795</v>
      </c>
      <c r="N94" s="275">
        <v>108</v>
      </c>
      <c r="O94" s="276">
        <v>4</v>
      </c>
      <c r="P94" s="236">
        <v>1013</v>
      </c>
      <c r="Q94" s="222">
        <f>IF(K94=0,0,AI$2-K94)</f>
        <v>3236</v>
      </c>
      <c r="R94" s="223">
        <v>55</v>
      </c>
      <c r="S94" s="223">
        <v>1572.5</v>
      </c>
      <c r="T94" s="224">
        <f>IF(AK$2=0," ",IF(AM$2=0," ",IF(S94=0," ",IF(AO94=0," ",(S94-AO94)/(AM$2)))))</f>
        <v>5.0892857142857144</v>
      </c>
      <c r="U94" s="224">
        <f>IF(AK$2=0," ",IF(S94=0," ",IF(P94=0," ",(S94-P94)/AK$2)))</f>
        <v>19.982142857142858</v>
      </c>
      <c r="V94" s="225">
        <f>IF(AK$2=0," ",IF(U94=0," ",(U94/U$95)*100))</f>
        <v>100</v>
      </c>
      <c r="W94" s="224">
        <f>IF(AK$2=0,P94/Q94,S94/Q94)</f>
        <v>0.48593943139678614</v>
      </c>
      <c r="X94" s="426">
        <f>IF(W94=0," ",(W94/W$95)*100)</f>
        <v>100</v>
      </c>
      <c r="Y94" s="427"/>
      <c r="Z94" s="428"/>
      <c r="AA94" s="428"/>
      <c r="AB94" s="428"/>
      <c r="AC94" s="425" t="e">
        <f>(AB94/$AB$95)*100</f>
        <v>#DIV/0!</v>
      </c>
      <c r="AD94" s="421">
        <f>U94+W94</f>
        <v>20.468082288539645</v>
      </c>
      <c r="AE94" s="361" t="s">
        <v>430</v>
      </c>
      <c r="AF94" s="874">
        <v>41617</v>
      </c>
      <c r="AG94" s="1022">
        <f t="shared" si="33"/>
        <v>400</v>
      </c>
      <c r="AH94" s="876">
        <v>38.5</v>
      </c>
      <c r="AI94" s="929"/>
      <c r="AJ94" s="878" t="str">
        <f>IF(AI94="ET","ET",IF(AI94=0," ",K94-AI94))</f>
        <v xml:space="preserve"> </v>
      </c>
      <c r="AK94" s="879">
        <v>5.4300000000000001E-2</v>
      </c>
      <c r="AL94" s="880">
        <f>IF(AJ94="ET",0,IF(AJ94=0," ",IF(AJ94&lt;1004,1.3,IF(AJ94&lt;1339,0.8,IF(AJ94&lt;1704,0.4,0)))))</f>
        <v>0</v>
      </c>
      <c r="AM94" s="880">
        <v>0</v>
      </c>
      <c r="AN94" s="472">
        <f>IF(AJ94="ET",0,IF(AJ94=0," ",IF(AJ94&lt;1004,60,IF(AJ94&lt;1339,40,IF(AJ94&lt;1704,20,IF(AJ94&lt;3927,0,20))))))</f>
        <v>20</v>
      </c>
      <c r="AO94" s="223">
        <v>1430</v>
      </c>
    </row>
    <row r="95" spans="1:44" s="289" customFormat="1" ht="15.75" customHeight="1" thickBot="1" x14ac:dyDescent="0.25">
      <c r="A95" s="185"/>
      <c r="B95" s="656">
        <f>COUNTA(A94:A94)</f>
        <v>1</v>
      </c>
      <c r="C95" s="645" t="s">
        <v>431</v>
      </c>
      <c r="D95" s="645"/>
      <c r="E95" s="645" t="s">
        <v>170</v>
      </c>
      <c r="F95" s="202"/>
      <c r="G95" s="657">
        <f>AVERAGEA(G94:G94)</f>
        <v>0</v>
      </c>
      <c r="H95" s="657">
        <f>AVERAGEA(H94:H94)</f>
        <v>62.4</v>
      </c>
      <c r="I95" s="657">
        <f>AVERAGEA(I94:I94)</f>
        <v>100.5</v>
      </c>
      <c r="J95" s="293">
        <f>AVERAGEA(J94:J94)</f>
        <v>22.2</v>
      </c>
      <c r="K95" s="658" t="s">
        <v>91</v>
      </c>
      <c r="L95" s="659">
        <f>AVERAGEA(L94:L94)</f>
        <v>89</v>
      </c>
      <c r="M95" s="1023">
        <f>AVERAGEA(M94:M94)</f>
        <v>795</v>
      </c>
      <c r="N95" s="1024">
        <f>AVERAGEA(N94:N94)</f>
        <v>108</v>
      </c>
      <c r="O95" s="1025" t="s">
        <v>91</v>
      </c>
      <c r="P95" s="1021">
        <f t="shared" ref="P95:U95" si="53">AVERAGEA(P94:P94)</f>
        <v>1013</v>
      </c>
      <c r="Q95" s="1018">
        <f t="shared" si="53"/>
        <v>3236</v>
      </c>
      <c r="R95" s="1026">
        <f t="shared" si="53"/>
        <v>55</v>
      </c>
      <c r="S95" s="1027">
        <f t="shared" si="53"/>
        <v>1572.5</v>
      </c>
      <c r="T95" s="1028">
        <f t="shared" si="53"/>
        <v>5.0892857142857144</v>
      </c>
      <c r="U95" s="1028">
        <f t="shared" si="53"/>
        <v>19.982142857142858</v>
      </c>
      <c r="V95" s="1029"/>
      <c r="W95" s="1028">
        <f>AVERAGEA(W94:W94)</f>
        <v>0.48593943139678614</v>
      </c>
      <c r="X95" s="1030"/>
      <c r="Y95" s="416" t="e">
        <f t="shared" ref="Y95:AA95" si="54">AVERAGEA(Y94)</f>
        <v>#DIV/0!</v>
      </c>
      <c r="Z95" s="416" t="e">
        <f t="shared" si="54"/>
        <v>#DIV/0!</v>
      </c>
      <c r="AA95" s="416" t="e">
        <f t="shared" si="54"/>
        <v>#DIV/0!</v>
      </c>
      <c r="AB95" s="416" t="e">
        <f>AVERAGEA(AB94)</f>
        <v>#DIV/0!</v>
      </c>
      <c r="AC95" s="385"/>
      <c r="AD95" s="370"/>
      <c r="AE95" s="362"/>
      <c r="AF95" s="286"/>
      <c r="AG95" s="314"/>
      <c r="AH95" s="287"/>
      <c r="AI95" s="288"/>
      <c r="AJ95" s="286"/>
      <c r="AK95" s="286"/>
      <c r="AL95" s="286"/>
      <c r="AM95" s="286"/>
      <c r="AN95" s="286"/>
      <c r="AO95" s="653"/>
    </row>
    <row r="96" spans="1:44" ht="15.75" customHeight="1" thickBot="1" x14ac:dyDescent="0.25">
      <c r="A96" s="1597" t="s">
        <v>432</v>
      </c>
      <c r="B96" s="1598"/>
      <c r="C96" s="1598"/>
      <c r="D96" s="1598"/>
      <c r="E96" s="1598"/>
      <c r="F96" s="1598"/>
      <c r="G96" s="1598"/>
      <c r="H96" s="1598"/>
      <c r="I96" s="1598"/>
      <c r="J96" s="1598"/>
      <c r="K96" s="1598"/>
      <c r="L96" s="1598"/>
      <c r="M96" s="1599"/>
      <c r="N96" s="1599"/>
      <c r="O96" s="1599"/>
      <c r="P96" s="1599"/>
      <c r="Q96" s="1599"/>
      <c r="R96" s="1599"/>
      <c r="S96" s="1599"/>
      <c r="T96" s="1599"/>
      <c r="U96" s="1599"/>
      <c r="V96" s="1599"/>
      <c r="W96" s="1599"/>
      <c r="X96" s="1599"/>
      <c r="Y96" s="382"/>
      <c r="Z96" s="382"/>
      <c r="AA96" s="382"/>
      <c r="AB96" s="382"/>
      <c r="AC96" s="382"/>
      <c r="AD96" s="371"/>
      <c r="AE96" s="372"/>
      <c r="AF96" s="364"/>
      <c r="AG96" s="314"/>
      <c r="AH96" s="365"/>
      <c r="AI96" s="134"/>
      <c r="AJ96" s="135"/>
      <c r="AK96" s="136"/>
      <c r="AL96" s="137"/>
      <c r="AM96" s="137"/>
      <c r="AN96" s="138"/>
      <c r="AO96" s="139"/>
    </row>
    <row r="97" spans="1:41" ht="14.25" x14ac:dyDescent="0.2">
      <c r="A97" s="959">
        <v>76</v>
      </c>
      <c r="B97" s="277" t="s">
        <v>387</v>
      </c>
      <c r="C97" s="278" t="s">
        <v>433</v>
      </c>
      <c r="D97" s="309">
        <v>2716507</v>
      </c>
      <c r="E97" s="184" t="s">
        <v>434</v>
      </c>
      <c r="F97" s="206" t="s">
        <v>137</v>
      </c>
      <c r="G97" s="253">
        <v>0.8</v>
      </c>
      <c r="H97" s="254">
        <v>62.7</v>
      </c>
      <c r="I97" s="254">
        <v>87.1</v>
      </c>
      <c r="J97" s="255">
        <v>18.3</v>
      </c>
      <c r="K97" s="279">
        <v>41173</v>
      </c>
      <c r="L97" s="280">
        <v>80</v>
      </c>
      <c r="M97" s="228">
        <v>835</v>
      </c>
      <c r="N97" s="229">
        <v>129</v>
      </c>
      <c r="O97" s="230">
        <v>11</v>
      </c>
      <c r="P97" s="209">
        <v>1288</v>
      </c>
      <c r="Q97" s="208">
        <f>IF(K97=0,0,AI$2-K97)</f>
        <v>3280</v>
      </c>
      <c r="R97" s="198">
        <v>57</v>
      </c>
      <c r="S97" s="198">
        <v>1825</v>
      </c>
      <c r="T97" s="199">
        <f>IF(AK$2=0," ",IF(AM$2=0," ",IF(S97=0," ",IF(AO97=0," ",(S97-AO97)/(AM$2)))))</f>
        <v>1.7857142857142858</v>
      </c>
      <c r="U97" s="199">
        <f>IF(AK$2=0," ",IF(S97=0," ",IF(P97=0," ",(S97-P97)/AK$2)))</f>
        <v>19.178571428571427</v>
      </c>
      <c r="V97" s="200">
        <f>IF(AK$2=0," ",IF(U97=0," ",(U97/U$100)*100))</f>
        <v>114.70274118903522</v>
      </c>
      <c r="W97" s="199">
        <f>IF(AK$2=0,P97/Q97,S97/Q97)</f>
        <v>0.55640243902439024</v>
      </c>
      <c r="X97" s="367">
        <f>IF(W97=0," ",(W97/W$100)*100)</f>
        <v>115.8077672195861</v>
      </c>
      <c r="Y97" s="409">
        <v>40.299999999999997</v>
      </c>
      <c r="Z97" s="200">
        <v>56</v>
      </c>
      <c r="AA97" s="410">
        <v>8.1999999999999993</v>
      </c>
      <c r="AB97" s="200">
        <v>1476</v>
      </c>
      <c r="AC97" s="872">
        <f>(AB97/$AB$100)*100</f>
        <v>113.10344827586208</v>
      </c>
      <c r="AD97" s="406">
        <f>U97+W97</f>
        <v>19.734973867595816</v>
      </c>
      <c r="AE97" s="373" t="s">
        <v>435</v>
      </c>
      <c r="AF97" s="563">
        <v>41561</v>
      </c>
      <c r="AG97" s="955">
        <f t="shared" si="33"/>
        <v>388</v>
      </c>
      <c r="AH97" s="700">
        <v>41.5</v>
      </c>
      <c r="AI97" s="660"/>
      <c r="AJ97" s="661" t="str">
        <f>IF(AI97="ET","ET",IF(AI97=0," ",K97-AI97))</f>
        <v xml:space="preserve"> </v>
      </c>
      <c r="AK97" s="879">
        <v>3.2399999999999998E-2</v>
      </c>
      <c r="AL97" s="662">
        <f>IF(AJ97="ET",0,IF(AJ97=0,0,IF(AJ97&lt;761,1.32,IF(AJ97&lt;1126,0.74,IF(AJ97&lt;1491,0.39,IF(AJ97&lt;1856,0.14,IF(AJ97&lt;2951,0,IF(AJ97&lt;3316,0.08,0))))))))</f>
        <v>0</v>
      </c>
      <c r="AM97" s="662">
        <f>IF(AJ97="ET",0,IF(AJ97=0,0,IF(AJ97&lt;3316,0,IF(AJ97&lt;3681,0.16,IF(AJ97&lt;4046,0.26,IF(AJ97&lt;4411,0.38,0.52))))))</f>
        <v>0.52</v>
      </c>
      <c r="AN97" s="661">
        <f>IF(AJ97="ET",0,IF(AJ97=0," ",IF(AJ97&lt;769,79,IF(AJ97&lt;982,64,IF(AJ97&lt;1164,42,IF(AJ97&lt;1347,31,IF(AJ97&lt;1712,18,IF(AJ97&gt;3536,10,0))))))))</f>
        <v>10</v>
      </c>
      <c r="AO97" s="198">
        <v>1775</v>
      </c>
    </row>
    <row r="98" spans="1:41" ht="14.25" x14ac:dyDescent="0.2">
      <c r="A98" s="959">
        <v>77</v>
      </c>
      <c r="B98" s="1031" t="s">
        <v>387</v>
      </c>
      <c r="C98" s="1032" t="s">
        <v>436</v>
      </c>
      <c r="D98" s="1033">
        <v>2716525</v>
      </c>
      <c r="E98" s="891" t="s">
        <v>437</v>
      </c>
      <c r="F98" s="892" t="s">
        <v>137</v>
      </c>
      <c r="G98" s="886">
        <v>1.5</v>
      </c>
      <c r="H98" s="887">
        <v>66.3</v>
      </c>
      <c r="I98" s="887">
        <v>93.6</v>
      </c>
      <c r="J98" s="888">
        <v>19.5</v>
      </c>
      <c r="K98" s="1034">
        <v>41184</v>
      </c>
      <c r="L98" s="1035">
        <v>85</v>
      </c>
      <c r="M98" s="1036">
        <v>716</v>
      </c>
      <c r="N98" s="1037">
        <v>107</v>
      </c>
      <c r="O98" s="1038">
        <v>11</v>
      </c>
      <c r="P98" s="893">
        <v>1045</v>
      </c>
      <c r="Q98" s="933">
        <f>IF(K98=0,0,AI$2-K98)</f>
        <v>3269</v>
      </c>
      <c r="R98" s="894">
        <v>52</v>
      </c>
      <c r="S98" s="894">
        <v>1495</v>
      </c>
      <c r="T98" s="895">
        <f>IF(AK$2=0," ",IF(AM$2=0," ",IF(S98=0," ",IF(AO98=0," ",(S98-AO98)/(AM$2)))))</f>
        <v>3.75</v>
      </c>
      <c r="U98" s="895">
        <f>IF(AK$2=0," ",IF(S98=0," ",IF(P98=0," ",(S98-P98)/AK$2)))</f>
        <v>16.071428571428573</v>
      </c>
      <c r="V98" s="872">
        <f>IF(AK$2=0," ",IF(U98=0," ",(U98/U$100)*100))</f>
        <v>96.119615521537924</v>
      </c>
      <c r="W98" s="895">
        <f>IF(AK$2=0,P98/Q98,S98/Q98)</f>
        <v>0.4573263995105537</v>
      </c>
      <c r="X98" s="625">
        <f>IF(W98=0," ",(W98/W$100)*100)</f>
        <v>95.186407361467417</v>
      </c>
      <c r="Y98" s="1039">
        <v>35.299999999999997</v>
      </c>
      <c r="Z98" s="872">
        <v>50.5</v>
      </c>
      <c r="AA98" s="873">
        <v>5.6</v>
      </c>
      <c r="AB98" s="872">
        <v>1267</v>
      </c>
      <c r="AC98" s="872">
        <f>(AB98/$AB$100)*100</f>
        <v>97.088122605363978</v>
      </c>
      <c r="AD98" s="407">
        <f>U98+W98</f>
        <v>16.528754970939126</v>
      </c>
      <c r="AE98" s="374" t="s">
        <v>435</v>
      </c>
      <c r="AF98" s="563">
        <v>41561</v>
      </c>
      <c r="AG98" s="955">
        <f t="shared" si="33"/>
        <v>377</v>
      </c>
      <c r="AH98" s="700">
        <v>36</v>
      </c>
      <c r="AI98" s="660"/>
      <c r="AJ98" s="661" t="str">
        <f>IF(AI98="ET","ET",IF(AI98=0," ",K98-AI98))</f>
        <v xml:space="preserve"> </v>
      </c>
      <c r="AK98" s="879">
        <v>3.2399999999999998E-2</v>
      </c>
      <c r="AL98" s="662">
        <f>IF(AJ98="ET",0,IF(AJ98=0,0,IF(AJ98&lt;761,1.32,IF(AJ98&lt;1126,0.74,IF(AJ98&lt;1491,0.39,IF(AJ98&lt;1856,0.14,IF(AJ98&lt;2951,0,IF(AJ98&lt;3316,0.08,0))))))))</f>
        <v>0</v>
      </c>
      <c r="AM98" s="662">
        <f>IF(AJ98="ET",0,IF(AJ98=0,0,IF(AJ98&lt;3316,0,IF(AJ98&lt;3681,0.16,IF(AJ98&lt;4046,0.26,IF(AJ98&lt;4411,0.38,0.52))))))</f>
        <v>0.52</v>
      </c>
      <c r="AN98" s="661">
        <f>IF(AJ98="ET",0,IF(AJ98=0," ",IF(AJ98&lt;769,79,IF(AJ98&lt;982,64,IF(AJ98&lt;1164,42,IF(AJ98&lt;1347,31,IF(AJ98&lt;1712,18,IF(AJ98&gt;3536,10,0))))))))</f>
        <v>10</v>
      </c>
      <c r="AO98" s="894">
        <v>1390</v>
      </c>
    </row>
    <row r="99" spans="1:41" ht="15" thickBot="1" x14ac:dyDescent="0.25">
      <c r="A99" s="1040">
        <v>78</v>
      </c>
      <c r="B99" s="1041" t="s">
        <v>387</v>
      </c>
      <c r="C99" s="1042" t="s">
        <v>438</v>
      </c>
      <c r="D99" s="1043">
        <v>2716506</v>
      </c>
      <c r="E99" s="912" t="s">
        <v>439</v>
      </c>
      <c r="F99" s="915" t="s">
        <v>228</v>
      </c>
      <c r="G99" s="1002">
        <v>1.1000000000000001</v>
      </c>
      <c r="H99" s="1003">
        <v>64.599999999999994</v>
      </c>
      <c r="I99" s="1003">
        <v>99.7</v>
      </c>
      <c r="J99" s="1004">
        <v>27.5</v>
      </c>
      <c r="K99" s="1044">
        <v>41185</v>
      </c>
      <c r="L99" s="1045">
        <v>85</v>
      </c>
      <c r="M99" s="1046">
        <v>648</v>
      </c>
      <c r="N99" s="1047">
        <v>97</v>
      </c>
      <c r="O99" s="1048">
        <v>11</v>
      </c>
      <c r="P99" s="1049">
        <v>980</v>
      </c>
      <c r="Q99" s="933">
        <f>IF(K99=0,0,AI$2-K99)</f>
        <v>3268</v>
      </c>
      <c r="R99" s="894">
        <v>51</v>
      </c>
      <c r="S99" s="894">
        <v>1397.5</v>
      </c>
      <c r="T99" s="895">
        <f>IF(AK$2=0," ",IF(AM$2=0," ",IF(S99=0," ",IF(AO99=0," ",(S99-AO99)/(AM$2)))))</f>
        <v>3.4821428571428572</v>
      </c>
      <c r="U99" s="895">
        <f>IF(AK$2=0," ",IF(S99=0," ",IF(P99=0," ",(S99-P99)/AK$2)))</f>
        <v>14.910714285714286</v>
      </c>
      <c r="V99" s="872">
        <f>IF(AK$2=0," ",IF(U99=0," ",(U99/U$100)*100))</f>
        <v>89.17764328942684</v>
      </c>
      <c r="W99" s="895">
        <f>IF(AK$2=0,P99/Q99,S99/Q99)</f>
        <v>0.42763157894736842</v>
      </c>
      <c r="X99" s="625">
        <f>IF(W99=0," ",(W99/W$100)*100)</f>
        <v>89.0058254189465</v>
      </c>
      <c r="Y99" s="1050">
        <v>32.4</v>
      </c>
      <c r="Z99" s="992">
        <v>50.5</v>
      </c>
      <c r="AA99" s="991">
        <v>5.6</v>
      </c>
      <c r="AB99" s="992">
        <v>1172</v>
      </c>
      <c r="AC99" s="872">
        <f>(AB99/$AB$100)*100</f>
        <v>89.808429118773944</v>
      </c>
      <c r="AD99" s="408">
        <f>U99+W99</f>
        <v>15.338345864661655</v>
      </c>
      <c r="AE99" s="375" t="s">
        <v>435</v>
      </c>
      <c r="AF99" s="563">
        <v>41561</v>
      </c>
      <c r="AG99" s="955">
        <f t="shared" si="33"/>
        <v>376</v>
      </c>
      <c r="AH99" s="700">
        <v>33</v>
      </c>
      <c r="AI99" s="660"/>
      <c r="AJ99" s="661" t="str">
        <f>IF(AI99="ET","ET",IF(AI99=0," ",K99-AI99))</f>
        <v xml:space="preserve"> </v>
      </c>
      <c r="AK99" s="879">
        <v>3.2399999999999998E-2</v>
      </c>
      <c r="AL99" s="662">
        <f>IF(AJ99="ET",0,IF(AJ99=0,0,IF(AJ99&lt;761,1.32,IF(AJ99&lt;1126,0.74,IF(AJ99&lt;1491,0.39,IF(AJ99&lt;1856,0.14,IF(AJ99&lt;2951,0,IF(AJ99&lt;3316,0.08,0))))))))</f>
        <v>0</v>
      </c>
      <c r="AM99" s="662">
        <f>IF(AJ99="ET",0,IF(AJ99=0,0,IF(AJ99&lt;3316,0,IF(AJ99&lt;3681,0.16,IF(AJ99&lt;4046,0.26,IF(AJ99&lt;4411,0.38,0.52))))))</f>
        <v>0.52</v>
      </c>
      <c r="AN99" s="661">
        <f>IF(AJ99="ET",0,IF(AJ99=0," ",IF(AJ99&lt;769,79,IF(AJ99&lt;982,64,IF(AJ99&lt;1164,42,IF(AJ99&lt;1347,31,IF(AJ99&lt;1712,18,IF(AJ99&gt;3536,10,0))))))))</f>
        <v>10</v>
      </c>
      <c r="AO99" s="894">
        <v>1300</v>
      </c>
    </row>
    <row r="100" spans="1:41" s="289" customFormat="1" ht="12" thickBot="1" x14ac:dyDescent="0.25">
      <c r="A100" s="1051"/>
      <c r="B100" s="656">
        <f>COUNTA(A97:A99)</f>
        <v>3</v>
      </c>
      <c r="C100" s="645" t="s">
        <v>270</v>
      </c>
      <c r="D100" s="645"/>
      <c r="E100" s="645" t="s">
        <v>170</v>
      </c>
      <c r="F100" s="646"/>
      <c r="G100" s="1052">
        <f>AVERAGEA(G99)</f>
        <v>1.1000000000000001</v>
      </c>
      <c r="H100" s="1053">
        <f>AVERAGEA(H99)</f>
        <v>64.599999999999994</v>
      </c>
      <c r="I100" s="1053">
        <f>AVERAGEA(I99)</f>
        <v>99.7</v>
      </c>
      <c r="J100" s="1054">
        <f>AVERAGEA(J99)</f>
        <v>27.5</v>
      </c>
      <c r="K100" s="1016" t="s">
        <v>91</v>
      </c>
      <c r="L100" s="1017">
        <f>AVERAGEA(L97:L99)</f>
        <v>83.333333333333329</v>
      </c>
      <c r="M100" s="1018">
        <f>AVERAGEA(M97:M99)</f>
        <v>733</v>
      </c>
      <c r="N100" s="1019">
        <f>AVERAGEA(N97:N99)</f>
        <v>111</v>
      </c>
      <c r="O100" s="1020" t="s">
        <v>91</v>
      </c>
      <c r="P100" s="1021">
        <f t="shared" ref="P100:U100" si="55">AVERAGEA(P97:P99)</f>
        <v>1104.3333333333333</v>
      </c>
      <c r="Q100" s="956">
        <f t="shared" si="55"/>
        <v>3272.3333333333335</v>
      </c>
      <c r="R100" s="921">
        <f t="shared" si="55"/>
        <v>53.333333333333336</v>
      </c>
      <c r="S100" s="922">
        <f t="shared" si="55"/>
        <v>1572.5</v>
      </c>
      <c r="T100" s="923">
        <f t="shared" si="55"/>
        <v>3.0059523809523809</v>
      </c>
      <c r="U100" s="923">
        <f t="shared" si="55"/>
        <v>16.720238095238095</v>
      </c>
      <c r="V100" s="924" t="s">
        <v>91</v>
      </c>
      <c r="W100" s="923">
        <f>AVERAGEA(W97:W99)</f>
        <v>0.48045347249410408</v>
      </c>
      <c r="X100" s="982" t="s">
        <v>91</v>
      </c>
      <c r="Y100" s="416">
        <f t="shared" ref="Y100:AA100" si="56">AVERAGEA(Y97:Y99)</f>
        <v>36</v>
      </c>
      <c r="Z100" s="416">
        <f t="shared" si="56"/>
        <v>52.333333333333336</v>
      </c>
      <c r="AA100" s="416">
        <f t="shared" si="56"/>
        <v>6.4666666666666659</v>
      </c>
      <c r="AB100" s="416">
        <f>AVERAGEA(AB97:AB99)</f>
        <v>1305</v>
      </c>
      <c r="AC100" s="385"/>
      <c r="AD100" s="370"/>
      <c r="AE100" s="362"/>
      <c r="AF100" s="286"/>
      <c r="AG100" s="314"/>
      <c r="AH100" s="287"/>
      <c r="AI100" s="288"/>
      <c r="AJ100" s="286"/>
      <c r="AK100" s="286"/>
      <c r="AL100" s="286"/>
      <c r="AM100" s="286"/>
      <c r="AN100" s="286"/>
      <c r="AO100" s="983"/>
    </row>
    <row r="101" spans="1:41" ht="20.25" thickBot="1" x14ac:dyDescent="0.25">
      <c r="A101" s="1597" t="s">
        <v>440</v>
      </c>
      <c r="B101" s="1598"/>
      <c r="C101" s="1598"/>
      <c r="D101" s="1598"/>
      <c r="E101" s="1598"/>
      <c r="F101" s="1598"/>
      <c r="G101" s="1599"/>
      <c r="H101" s="1599"/>
      <c r="I101" s="1599"/>
      <c r="J101" s="1599"/>
      <c r="K101" s="1599"/>
      <c r="L101" s="1599"/>
      <c r="M101" s="1599"/>
      <c r="N101" s="1599"/>
      <c r="O101" s="1599"/>
      <c r="P101" s="1599"/>
      <c r="Q101" s="1599"/>
      <c r="R101" s="1599"/>
      <c r="S101" s="1599"/>
      <c r="T101" s="1599"/>
      <c r="U101" s="1599"/>
      <c r="V101" s="1599"/>
      <c r="W101" s="1599"/>
      <c r="X101" s="1599"/>
      <c r="Y101" s="382"/>
      <c r="Z101" s="382"/>
      <c r="AA101" s="382"/>
      <c r="AB101" s="382"/>
      <c r="AC101" s="382"/>
      <c r="AD101" s="371"/>
      <c r="AE101" s="372"/>
      <c r="AF101" s="132"/>
      <c r="AG101" s="314"/>
      <c r="AH101" s="133"/>
      <c r="AI101" s="134"/>
      <c r="AJ101" s="135"/>
      <c r="AK101" s="136"/>
      <c r="AL101" s="137"/>
      <c r="AM101" s="137"/>
      <c r="AN101" s="138"/>
      <c r="AO101" s="139"/>
    </row>
    <row r="102" spans="1:41" ht="15" thickBot="1" x14ac:dyDescent="0.25">
      <c r="A102" s="178">
        <v>8</v>
      </c>
      <c r="B102" s="244" t="s">
        <v>134</v>
      </c>
      <c r="C102" s="180" t="s">
        <v>441</v>
      </c>
      <c r="D102" s="307">
        <v>2716518</v>
      </c>
      <c r="E102" s="242" t="s">
        <v>442</v>
      </c>
      <c r="F102" s="243" t="s">
        <v>137</v>
      </c>
      <c r="G102" s="250">
        <v>2.2000000000000002</v>
      </c>
      <c r="H102" s="251">
        <v>68.2</v>
      </c>
      <c r="I102" s="251">
        <v>108.1</v>
      </c>
      <c r="J102" s="252">
        <v>26.1</v>
      </c>
      <c r="K102" s="240">
        <v>41223</v>
      </c>
      <c r="L102" s="241">
        <v>85</v>
      </c>
      <c r="M102" s="237">
        <v>653</v>
      </c>
      <c r="N102" s="238">
        <v>97</v>
      </c>
      <c r="O102" s="239">
        <v>11</v>
      </c>
      <c r="P102" s="236">
        <v>930</v>
      </c>
      <c r="Q102" s="231">
        <f>IF(K102=0,0,AI$2-K102)</f>
        <v>3230</v>
      </c>
      <c r="R102" s="232">
        <v>51</v>
      </c>
      <c r="S102" s="232">
        <v>1412.5</v>
      </c>
      <c r="T102" s="233">
        <f>IF(AK$2=0," ",IF(AM$2=0," ",IF(S102=0," ",IF(AO102=0," ",(S102-AO102)/(AM$2)))))</f>
        <v>4.0178571428571432</v>
      </c>
      <c r="U102" s="233">
        <f>IF(AK$2=0," ",IF(S102=0," ",IF(P102=0," ",(S102-P102)/AK$2)))</f>
        <v>17.232142857142858</v>
      </c>
      <c r="V102" s="234">
        <f>IF(AK$2=0," ",IF(U102=0," ",(U102/U$103)*100))</f>
        <v>100</v>
      </c>
      <c r="W102" s="233">
        <f>IF(AK$2=0,P102/Q102,S102/Q102)</f>
        <v>0.43730650154798761</v>
      </c>
      <c r="X102" s="235">
        <f>IF(W102=0," ",(W102/W$103)*100)</f>
        <v>100</v>
      </c>
      <c r="Y102" s="383"/>
      <c r="Z102" s="383"/>
      <c r="AA102" s="383"/>
      <c r="AB102" s="383"/>
      <c r="AC102" s="872" t="e">
        <f>(AB102/$AB$103)*100</f>
        <v>#DIV/0!</v>
      </c>
      <c r="AD102" s="376">
        <f>U102+W102</f>
        <v>17.669449358690844</v>
      </c>
      <c r="AE102" s="377" t="s">
        <v>443</v>
      </c>
      <c r="AF102" s="578">
        <v>41617</v>
      </c>
      <c r="AG102" s="928">
        <f t="shared" si="33"/>
        <v>394</v>
      </c>
      <c r="AH102" s="130">
        <v>36.5</v>
      </c>
      <c r="AI102" s="663"/>
      <c r="AJ102" s="661" t="str">
        <f>IF(AI102="ET","ET",IF(AI102=0," ",K102-AI102))</f>
        <v xml:space="preserve"> </v>
      </c>
      <c r="AK102" s="879">
        <v>3.2399999999999998E-2</v>
      </c>
      <c r="AL102" s="662">
        <f>IF(AJ102="ET",0,IF(AJ102=0,0,IF(AJ102&lt;761,1.32,IF(AJ102&lt;1126,0.74,IF(AJ102&lt;1491,0.39,IF(AJ102&lt;1856,0.14,IF(AJ102&lt;2951,0,IF(AJ102&lt;3316,0.08,0))))))))</f>
        <v>0</v>
      </c>
      <c r="AM102" s="662">
        <f>IF(AJ102="ET",0,IF(AJ102=0,0,IF(AJ102&lt;3316,0,IF(AJ102&lt;3681,0.16,IF(AJ102&lt;4046,0.26,IF(AJ102&lt;4411,0.38,0.52))))))</f>
        <v>0.52</v>
      </c>
      <c r="AN102" s="661">
        <f>IF(AJ102="ET",0,IF(AJ102=0," ",IF(AJ102&lt;769,79,IF(AJ102&lt;982,64,IF(AJ102&lt;1164,42,IF(AJ102&lt;1347,31,IF(AJ102&lt;1712,18,IF(AJ102&gt;3536,10,0))))))))</f>
        <v>10</v>
      </c>
      <c r="AO102" s="232">
        <v>1300</v>
      </c>
    </row>
    <row r="103" spans="1:41" s="289" customFormat="1" ht="12" thickBot="1" x14ac:dyDescent="0.25">
      <c r="A103" s="185"/>
      <c r="B103" s="656">
        <f>COUNTA(A102:A102)</f>
        <v>1</v>
      </c>
      <c r="C103" s="645" t="s">
        <v>431</v>
      </c>
      <c r="D103" s="645"/>
      <c r="E103" s="645" t="s">
        <v>170</v>
      </c>
      <c r="F103" s="646"/>
      <c r="G103" s="1052">
        <f>AVERAGEA(G102)</f>
        <v>2.2000000000000002</v>
      </c>
      <c r="H103" s="1053">
        <f>AVERAGEA(H102)</f>
        <v>68.2</v>
      </c>
      <c r="I103" s="1053">
        <f>AVERAGEA(I102)</f>
        <v>108.1</v>
      </c>
      <c r="J103" s="1054">
        <f>AVERAGEA(J102)</f>
        <v>26.1</v>
      </c>
      <c r="K103" s="1055" t="s">
        <v>91</v>
      </c>
      <c r="L103" s="1017">
        <f>AVERAGEA(L102)</f>
        <v>85</v>
      </c>
      <c r="M103" s="1018">
        <f>AVERAGEA(M102)</f>
        <v>653</v>
      </c>
      <c r="N103" s="1019">
        <f>AVERAGEA(N102)</f>
        <v>97</v>
      </c>
      <c r="O103" s="1020" t="s">
        <v>91</v>
      </c>
      <c r="P103" s="1021">
        <f t="shared" ref="P103:U103" si="57">AVERAGEA(P102)</f>
        <v>930</v>
      </c>
      <c r="Q103" s="1056">
        <f t="shared" si="57"/>
        <v>3230</v>
      </c>
      <c r="R103" s="921">
        <f t="shared" si="57"/>
        <v>51</v>
      </c>
      <c r="S103" s="922">
        <f t="shared" si="57"/>
        <v>1412.5</v>
      </c>
      <c r="T103" s="923">
        <f t="shared" si="57"/>
        <v>4.0178571428571432</v>
      </c>
      <c r="U103" s="923">
        <f t="shared" si="57"/>
        <v>17.232142857142858</v>
      </c>
      <c r="V103" s="924" t="s">
        <v>91</v>
      </c>
      <c r="W103" s="923">
        <f>AVERAGEA(W102)</f>
        <v>0.43730650154798761</v>
      </c>
      <c r="X103" s="1057" t="s">
        <v>91</v>
      </c>
      <c r="Y103" s="416" t="e">
        <f t="shared" ref="Y103:AA103" si="58">AVERAGEA(Y102)</f>
        <v>#DIV/0!</v>
      </c>
      <c r="Z103" s="416" t="e">
        <f t="shared" si="58"/>
        <v>#DIV/0!</v>
      </c>
      <c r="AA103" s="416" t="e">
        <f t="shared" si="58"/>
        <v>#DIV/0!</v>
      </c>
      <c r="AB103" s="416" t="e">
        <f>AVERAGEA(AB102)</f>
        <v>#DIV/0!</v>
      </c>
      <c r="AC103" s="391"/>
      <c r="AD103" s="370"/>
      <c r="AE103" s="362"/>
      <c r="AF103" s="286"/>
      <c r="AG103" s="286"/>
      <c r="AH103" s="287"/>
      <c r="AI103" s="288"/>
      <c r="AJ103" s="286"/>
      <c r="AK103" s="286"/>
      <c r="AL103" s="286"/>
      <c r="AM103" s="286"/>
      <c r="AN103" s="286"/>
      <c r="AO103" s="983"/>
    </row>
    <row r="104" spans="1:41" x14ac:dyDescent="0.2">
      <c r="P104" s="248">
        <f t="shared" ref="P104:U104" si="59">AVERAGEA(P6:P42,P45:P64,P73,P76:P78,P81:P83,P86:P91,P94,P97:P99,P102,P67,P70)</f>
        <v>894.64935064935059</v>
      </c>
      <c r="Q104" s="248">
        <f t="shared" si="59"/>
        <v>3252.6233766233768</v>
      </c>
      <c r="R104" s="248">
        <f t="shared" si="59"/>
        <v>51.727272727272727</v>
      </c>
      <c r="S104" s="248">
        <f t="shared" si="59"/>
        <v>1352.8571428571429</v>
      </c>
      <c r="T104" s="249">
        <f t="shared" si="59"/>
        <v>3.3719851576994424</v>
      </c>
      <c r="U104" s="249">
        <f t="shared" si="59"/>
        <v>16.364564007421151</v>
      </c>
      <c r="V104" s="249"/>
      <c r="W104" s="249">
        <f>AVERAGEA(W6:W42,W45:W64,W73,W76:W78,W81:W83,W86:W91,W94,W97:W99,W102,W67,W70)</f>
        <v>0.41568831795871763</v>
      </c>
    </row>
  </sheetData>
  <mergeCells count="19">
    <mergeCell ref="A69:X69"/>
    <mergeCell ref="A1:X1"/>
    <mergeCell ref="A2:X2"/>
    <mergeCell ref="G3:J3"/>
    <mergeCell ref="K3:L3"/>
    <mergeCell ref="M3:O3"/>
    <mergeCell ref="Q3:X3"/>
    <mergeCell ref="Y3:AC3"/>
    <mergeCell ref="AF3:AH3"/>
    <mergeCell ref="A5:X5"/>
    <mergeCell ref="A44:X44"/>
    <mergeCell ref="A66:X66"/>
    <mergeCell ref="A101:X101"/>
    <mergeCell ref="A72:X72"/>
    <mergeCell ref="A75:X75"/>
    <mergeCell ref="A80:X80"/>
    <mergeCell ref="A85:X85"/>
    <mergeCell ref="A93:X93"/>
    <mergeCell ref="A96:X96"/>
  </mergeCells>
  <hyperlinks>
    <hyperlink ref="D102" r:id="rId1" display="https://herdbook.org/simmapp/template/animalSearch%2CAnimalSearch.vm/action/animalSearch.AnimalSearchAction" xr:uid="{00000000-0004-0000-0B00-000000000000}"/>
    <hyperlink ref="D99" r:id="rId2" display="https://herdbook.org/simmapp/template/animalSearch%2CAnimalSearch.vm/action/animalSearch.AnimalSearchAction" xr:uid="{00000000-0004-0000-0B00-000001000000}"/>
    <hyperlink ref="D98" r:id="rId3" display="https://herdbook.org/simmapp/template/animalSearch%2CAnimalSearch.vm/action/animalSearch.AnimalSearchAction" xr:uid="{00000000-0004-0000-0B00-000002000000}"/>
    <hyperlink ref="D97" r:id="rId4" display="https://herdbook.org/simmapp/template/animalSearch%2CAnimalSearch.vm/action/animalSearch.AnimalSearchAction" xr:uid="{00000000-0004-0000-0B00-000003000000}"/>
    <hyperlink ref="D94" r:id="rId5" display="https://herdbook.org/simmapp/template/animalSearch%2CAnimalSearch.vm/action/animalSearch.AnimalSearchAction" xr:uid="{00000000-0004-0000-0B00-000004000000}"/>
    <hyperlink ref="D91" r:id="rId6" display="https://herdbook.org/simmapp/template/animalSearch%2CAnimalSearch.vm/action/animalSearch.AnimalSearchAction" xr:uid="{00000000-0004-0000-0B00-000005000000}"/>
    <hyperlink ref="D90" r:id="rId7" display="https://herdbook.org/simmapp/template/animalSearch%2CAnimalSearch.vm/action/animalSearch.AnimalSearchAction" xr:uid="{00000000-0004-0000-0B00-000006000000}"/>
    <hyperlink ref="D89" r:id="rId8" display="https://herdbook.org/simmapp/template/animalSearch%2CAnimalSearch.vm/action/animalSearch.AnimalSearchAction" xr:uid="{00000000-0004-0000-0B00-000007000000}"/>
    <hyperlink ref="D88" r:id="rId9" display="https://herdbook.org/simmapp/template/animalSearch%2CAnimalSearch.vm/action/animalSearch.AnimalSearchAction" xr:uid="{00000000-0004-0000-0B00-000008000000}"/>
    <hyperlink ref="D87" r:id="rId10" display="https://herdbook.org/simmapp/template/animalSearch%2CAnimalSearch.vm/action/animalSearch.AnimalSearchAction" xr:uid="{00000000-0004-0000-0B00-000009000000}"/>
    <hyperlink ref="D86" r:id="rId11" display="https://herdbook.org/simmapp/template/animalSearch%2CAnimalSearch.vm/action/animalSearch.AnimalSearchAction;jsessionid=2FB48F3730597A005238C6890E410FC3.tomcat2A" xr:uid="{00000000-0004-0000-0B00-00000A000000}"/>
    <hyperlink ref="D83" r:id="rId12" display="http://search.redangus.org/animal/id/1596496" xr:uid="{00000000-0004-0000-0B00-00000B000000}"/>
    <hyperlink ref="D82" r:id="rId13" display="http://search.redangus.org/animal/id/1596497" xr:uid="{00000000-0004-0000-0B00-00000C000000}"/>
    <hyperlink ref="D81" r:id="rId14" display="http://search.redangus.org/animal/id/1561755" xr:uid="{00000000-0004-0000-0B00-00000D000000}"/>
    <hyperlink ref="D78" r:id="rId15" display="http://search.gelbvieh.org/anisch.aspx" xr:uid="{00000000-0004-0000-0B00-00000E000000}"/>
    <hyperlink ref="D77" r:id="rId16" display="http://search.gelbvieh.org/anisch.aspx" xr:uid="{00000000-0004-0000-0B00-00000F000000}"/>
    <hyperlink ref="D76" r:id="rId17" display="http://search.gelbvieh.org/anisch.aspx" xr:uid="{00000000-0004-0000-0B00-000010000000}"/>
    <hyperlink ref="D73" r:id="rId18" xr:uid="{00000000-0004-0000-0B00-000011000000}"/>
    <hyperlink ref="D70" r:id="rId19" display="http://search.gelbvieh.org/anisch.aspx" xr:uid="{00000000-0004-0000-0B00-000012000000}"/>
    <hyperlink ref="D67" r:id="rId20" display="http://search.gelbvieh.org/anisch.aspx" xr:uid="{00000000-0004-0000-0B00-000013000000}"/>
    <hyperlink ref="D63" r:id="rId21" display="http://www.angus.org/Animal/EpdPedSearch.aspx?aid=17617851" xr:uid="{00000000-0004-0000-0B00-000014000000}"/>
    <hyperlink ref="D62" r:id="rId22" display="http://www.angus.org/Animal/EpdPedSearch.aspx?aid=17617850" xr:uid="{00000000-0004-0000-0B00-000015000000}"/>
    <hyperlink ref="D50" r:id="rId23" display="http://www.angus.org/Animal/EpdPedSearch.aspx?aid=17559107" xr:uid="{00000000-0004-0000-0B00-000016000000}"/>
    <hyperlink ref="D61" r:id="rId24" display="http://www.angus.org/Animal/EpdPedDtl.aspx?aid=FAAAAP7FkTDE0yZ8ByjFYc3sPyl%2bOpycLTTRMHHwetxozPgE&amp;time=LgAAAGQ6uTxKCI9Uv1FI5JAsrHNoxnSCUL8GrWMxkKZd6bXeaYG%2b%2b6aFBVyEm%2f%2b659aJhg%3d%3d" xr:uid="{00000000-0004-0000-0B00-000017000000}"/>
    <hyperlink ref="D60" r:id="rId25" display="http://www.angus.org/Animal/EpdPedDtl.aspx?aid=FAAAAOSsh25eusiKqDpb1NXfg0ilVM1yxKSji4xVZgSwQPZk&amp;time=LgAAAGQ6uTxKCI9Uv1FI5JAsrHNoxnSCUL8GrWMxkKZd6bXeFSgW151ToknF2qyWRc1jjw%3d%3d" xr:uid="{00000000-0004-0000-0B00-000018000000}"/>
    <hyperlink ref="D59" r:id="rId26" display="http://www.angus.org/Animal/EpdPedDtl.aspx?aid=FAAAANzv7XPJCPxORw5ectVeyCq8PItggy26vu8ob83Pkdxo&amp;time=LgAAAGQ6uTxKCI9Uv1FI5JAsrHOl2NAMyAra8xpaAUKEfo1rA05KOyM%2bP6KkDnCFF08e5A%3d%3d" xr:uid="{00000000-0004-0000-0B00-000019000000}"/>
    <hyperlink ref="D58" r:id="rId27" display="http://www.angus.org/Animal/EpdPedDtl.aspx?aid=FAAAAPr9pzouWDwvYa36sfGVXNXnHJqETDYciXAKnmUgvcp6&amp;time=LgAAAGQ6uTxKCI9Uv1FI5JAsrHOl2NAMyAra8xpaAUKEfo1rHgI0pHVni9aY2ET49yr4Jw%3d%3d" xr:uid="{00000000-0004-0000-0B00-00001A000000}"/>
    <hyperlink ref="D64" r:id="rId28" display="http://www.angus.org/Animal/EpdPedDtl.aspx?aid=FAAAAO9hP0H%2bBwPIOBQNXxOWBNUIyFR734S0wdJbMb5eYowM&amp;time=LgAAAGQ6uTxKCI9Uv1FI5JAsrHPHNn76bzCsiNdQHlxIPJql%2fCXyFJYuQsKk6GYC0fl9Eg%3d%3d" xr:uid="{00000000-0004-0000-0B00-00001B000000}"/>
    <hyperlink ref="D57" r:id="rId29" display="http://www.angus.org/Animal/EpdPedDtl.aspx?aid=FAAAAIiC5pTN0yBF%2fUXY%2f92taWwO%2bDv2lK7TLb%2bxDGha6jbW&amp;time=LgAAAGQ6uTxKCI9Uv1FI5JAsrHNwDz29wmoMoiO4mUnVDFfBqEYfWHEbo0tuAsd5YainqQ%3d%3d" xr:uid="{00000000-0004-0000-0B00-00001C000000}"/>
    <hyperlink ref="D56" r:id="rId30" display="http://www.angus.org/Animal/EpdPedDtl.aspx?aid=FAAAAGJMWPq%2blSAdfyHpjcaahFN5V8gCUQ%2ffKaM4KMVzMEFm&amp;time=LgAAAGQ6uTxKCI9Uv1FI5JAsrHOTg0iFjPYUMXwMmwGTewIRuy6wvNSLSAlDIFgoxzGSiQ%3d%3d" xr:uid="{00000000-0004-0000-0B00-00001D000000}"/>
    <hyperlink ref="D55" r:id="rId31" display="http://www.angus.org/Animal/EpdPedDtl.aspx?aid=FAAAAAmXEVs6pWpOrkWGgEXtc8zpD0H5qa2VxeUKI1AnDy6x&amp;time=LgAAAGQ6uTxKCI9Uv1FI5JAsrHMq2UkV%2fEGJhFffUGl5ebfndXo2Yyxvc33qqmqeJA1EfQ%3d%3d" xr:uid="{00000000-0004-0000-0B00-00001E000000}"/>
    <hyperlink ref="D54" r:id="rId32" display="http://www.angus.org/Animal/EpdPedDtl.aspx?aid=FAAAAKkEaTDJUpHE8ObUYIbwPSgVjwTFFA4PJjmOC3xLOx6N&amp;time=LgAAAGQ6uTxKCI9Uv1FI5JAsrHMq2UkV%2fEGJhFffUGl5ebfnCZskNGKFxQRctFOg9llqNw%3d%3d" xr:uid="{00000000-0004-0000-0B00-00001F000000}"/>
    <hyperlink ref="D53" r:id="rId33" display="http://www.angus.org/Animal/EpdPedDtl.aspx?aid=FAAAAKDpTaICE9g6bck%2fYpxWrx6N4aIs0oV12nEasACUlcJG&amp;time=LgAAAGQ6uTxKCI9Uv1FI5JAsrHPs02Np3TQIUEl%2fDeIqQKse2HtzdIqDe5sO0AwZgHySag%3d%3d" xr:uid="{00000000-0004-0000-0B00-000020000000}"/>
    <hyperlink ref="D52" r:id="rId34" display="http://www.angus.org/Animal/EpdPedDtl.aspx?aid=FAAAAKAgtmmHx0hM95WxsxgJbpVdtkulavneJCzohS%2bGrHWX&amp;time=LgAAAGQ6uTxKCI9Uv1FI5JAsrHPs02Np3TQIUEl%2fDeIqQKse6cL9%2fnyhdkaf2XQ6NY0%2bPA%3d%3d" xr:uid="{00000000-0004-0000-0B00-000021000000}"/>
    <hyperlink ref="D51" r:id="rId35" display="http://www.angus.org/Animal/EpdPedDtl.aspx?aid=FAAAAMuL1U8t9Yx%2fNGWBRwW5MsYTgZLbm9rep3msnOycJ5i7&amp;time=LgAAAGQ6uTxKCI9Uv1FI5JAsrHP%2fEasOiOlIkdVDZs3akqQABlxADuzIiMO4WMax%2fnkblg%3d%3d" xr:uid="{00000000-0004-0000-0B00-000022000000}"/>
    <hyperlink ref="D49" r:id="rId36" display="http://www.angus.org/Animal/EpdPedDtl.aspx?aid=FAAAANqgfS%2f10QF21SH3maO%2bPnVtjswwZmv4FkXPoYwjajmO&amp;time=LgAAAGQ6uTxKCI9Uv1FI5JAsrHP%2fEasOiOlIkdVDZs3akqQAlPR7snV%2fhXJRSMdxjUWDhA%3d%3d" xr:uid="{00000000-0004-0000-0B00-000023000000}"/>
    <hyperlink ref="D48" r:id="rId37" display="http://www.angus.org/Animal/EpdPedDtl.aspx?aid=FAAAACXM9BCE3EwMNTqf9qBjFNuxd196rCAiISo6edmIWGA%2f&amp;time=LgAAAGQ6uTxKCI9Uv1FI5JAsrHOB5wzJLITL0FQ2ST2jHRPK2MYhoNecw9jzdkSNJvxOTw%3d%3d" xr:uid="{00000000-0004-0000-0B00-000024000000}"/>
    <hyperlink ref="D47" r:id="rId38" display="http://www.angus.org/Animal/EpdPedDtl.aspx?aid=FAAAALoQ7AinvkAZSJg7Z2ydCfzfJaPw67R%2fK4LEYyz5zGiO&amp;time=LgAAAGQ6uTxKCI9Uv1FI5JAsrHOB5wzJLITL0FQ2ST2jHRPK4rTB0CP3K%2beeGK7Q5%2bP6fg%3d%3d" xr:uid="{00000000-0004-0000-0B00-000025000000}"/>
    <hyperlink ref="D46" r:id="rId39" display="http://www.angus.org/Animal/EpdPedDtl.aspx?aid=FAAAALoQ7AinvkAZSJg7Z2ydCfzfJaPw67R%2fK4LEYyz5zGiO&amp;time=LgAAAGQ6uTxKCI9Uv1FI5JAsrHPdrrgCk055teaxJB42cbXGZe3M1FJfVNFvB%2bVOY3yQrg%3d%3d" xr:uid="{00000000-0004-0000-0B00-000026000000}"/>
    <hyperlink ref="D45" r:id="rId40" display="http://www.angus.org/Animal/EpdPedDtl.aspx?aid=FAAAABC7xQxgBmYvKYOL7IK0MS8ZXcAwEnkNc2irQ7%2bHGE73&amp;time=LgAAAGQ6uTxKCI9Uv1FI5JAsrHNNsmTcp4T4Smvzz1YPTRfCej9M7Vo%2fWgvI12kmCFHOQw%3d%3d" xr:uid="{00000000-0004-0000-0B00-000027000000}"/>
    <hyperlink ref="D33" r:id="rId41" display="http://www.angus.org/Animal/EpdPedSearch.aspx?aid=17617849" xr:uid="{00000000-0004-0000-0B00-000028000000}"/>
    <hyperlink ref="D31" r:id="rId42" display="http://www.angus.org/Animal/EpdPedSearch.aspx?aid=17617848" xr:uid="{00000000-0004-0000-0B00-000029000000}"/>
    <hyperlink ref="D30" r:id="rId43" display="http://www.angus.org/Animal/EpdPedSearch.aspx?aid=17617847" xr:uid="{00000000-0004-0000-0B00-00002A000000}"/>
    <hyperlink ref="D13" r:id="rId44" display="http://www.angus.org/Animal/EpdPedSearch.aspx?aid=17407619" xr:uid="{00000000-0004-0000-0B00-00002B000000}"/>
    <hyperlink ref="D12" r:id="rId45" display="http://www.angus.org/Animal/EpdPedSearch.aspx?aid=17402644" xr:uid="{00000000-0004-0000-0B00-00002C000000}"/>
    <hyperlink ref="D11" r:id="rId46" display="http://www.angus.org/Animal/EpdPedSearch.aspx?aid=17406889" xr:uid="{00000000-0004-0000-0B00-00002D000000}"/>
    <hyperlink ref="D40" r:id="rId47" display="http://www.angus.org/Animal/EpdPedSearch.aspx?aid=17605506" xr:uid="{00000000-0004-0000-0B00-00002E000000}"/>
    <hyperlink ref="D39" r:id="rId48" display="http://www.angus.org/Animal/EpdPedSearch.aspx?aid=17605505" xr:uid="{00000000-0004-0000-0B00-00002F000000}"/>
    <hyperlink ref="D42" r:id="rId49" display="http://www.angus.org/Animal/EpdPedDtl.aspx?aid=FAAAAFDjRlwMoR4A7Sy141%2bxozW%2bcppR%2b9pyaxDwLUqhIGBw&amp;time=LAAAAN6Icb8Nm9%2b4dF5MRzw9CNu8g%2bW0aeraAEFMxLI450dNLrvgC5TEUKsr07tY7RsI5A%3d%3d" xr:uid="{00000000-0004-0000-0B00-000030000000}"/>
    <hyperlink ref="D41" r:id="rId50" display="http://www.angus.org/Animal/EpdPedDtl.aspx?aid=FAAAAFoMMp5SpsMQUYfG8uutCE4T14ZnU0fL1R0zf9O%2foBET&amp;time=LAAAAN6Icb8Nm9%2b4dF5MRzw9CNtahVptZigSB1zhmTaIHYCKOuuK%2fvk3UBSxiLY76SdBjg%3d%3d" xr:uid="{00000000-0004-0000-0B00-000031000000}"/>
    <hyperlink ref="D38" r:id="rId51" display="http://www.angus.org/Animal/EpdPedDtl.aspx?aid=FAAAAAS1jWnnE5WcqXP5bja%2bIGZJARo4cIQ5dIxNWghR0ZWp&amp;time=LAAAAN6Icb8Nm9%2b4dF5MRzw9CNtKE2rwIJhZbD8JAoeXQ30Bk50rDZv6pqTArk7Vge3jcQ%3d%3d" xr:uid="{00000000-0004-0000-0B00-000032000000}"/>
    <hyperlink ref="D37" r:id="rId52" display="http://www.angus.org/Animal/EpdPedDtl.aspx?aid=FAAAAEsncTUpf1R4Wh2fUPT6zvAnp9zEu%2bLXImCZbJwGbTqu&amp;time=LAAAAN6Icb8Nm9%2b4dF5MRzw9CNuc6bgtQlWT%2bxL%2b7Sq88sxBX%2bSZQefGhjfctlo4Xez7Rg%3d%3d" xr:uid="{00000000-0004-0000-0B00-000033000000}"/>
    <hyperlink ref="D36" r:id="rId53" display="http://www.angus.org/Animal/EpdPedDtl.aspx?aid=FAAAAFV4oXfROFwFpTjD9e84w8lBNthUC1JZX7lsG9d7KkA%2f&amp;time=LAAAAN6Icb8Nm9%2b4dF5MRzw9CNvcuHoBTdgKgZi18tK2SNo%2fa9oTNqsGKkdr24TAIGrdgA%3d%3d" xr:uid="{00000000-0004-0000-0B00-000034000000}"/>
    <hyperlink ref="D35" r:id="rId54" display="http://www.angus.org/Animal/EpdPedDtl.aspx?aid=FAAAADKGVQi7LKMC6IdEcdbzP8wz6vJz4pqD2CTZP4Trc2xR&amp;time=LAAAAN6Icb8Nm9%2b4dF5MRzw9CNtJ1HHN8Xzs%2bVqz%2f5SPu6C%2fFDMGVv0ApQSqgZETYgaydQ%3d%3d" xr:uid="{00000000-0004-0000-0B00-000035000000}"/>
    <hyperlink ref="D34" r:id="rId55" display="http://www.angus.org/Animal/EpdPedDtl.aspx?aid=FAAAAPjWFBLiaBa%2faxXRQTsGFPG3xbYlJy1nJDgFAAmkTdpe&amp;time=LAAAAN6Icb8Nm9%2b4dF5MRzw9CNvGVQpYpw7bSoed7TCXd9GCx1S4m2TH4Q5%2f47dHgKqHYQ%3d%3d" xr:uid="{00000000-0004-0000-0B00-000036000000}"/>
    <hyperlink ref="D29" r:id="rId56" display="http://www.angus.org/Animal/EpdPedDtl.aspx?aid=FAAAAKApGcUlFDancGxc5wotytQ57OOIlhzzseqnd%2fVkt1DZ&amp;time=LAAAAN6Icb8Nm9%2b4dF5MRzw9CNsIbP8LVfbyuPw6g0xegSoxUCY6yH9pgnWvvGl8GCmkuQ%3d%3d" xr:uid="{00000000-0004-0000-0B00-000037000000}"/>
    <hyperlink ref="D28" r:id="rId57" display="http://www.angus.org/Animal/EpdPedDtl.aspx?aid=FAAAAF0PN%2fGJw0rkStI%2beSAhVFH2wP9Ua7967Oo2W01ISgji&amp;time=LAAAAN6Icb8Nm9%2b4dF5MRzw9CNsDV6EiDmGxOdqBAvyYJcL1e6ZwNXLAnwXwNFqwpTJa2w%3d%3d" xr:uid="{00000000-0004-0000-0B00-000038000000}"/>
    <hyperlink ref="D27" r:id="rId58" display="http://www.angus.org/Animal/EpdPedDtl.aspx?aid=FAAAAGhl8oTcnI%2bJEFFTBM2cI5nevtHGMUMcwcsACrNTaNgX&amp;time=LAAAAN6Icb8Nm9%2b4dF5MRzw9CNtBcWpru7eTOlLu6nH2hBHSLQHxbmVvDNq3Wg1qttiiHg%3d%3d" xr:uid="{00000000-0004-0000-0B00-000039000000}"/>
    <hyperlink ref="D26" r:id="rId59" display="http://www.angus.org/Animal/EpdPedDtl.aspx?aid=FAAAAL3G%2bvxKrftPYdvTKc8Jfpu%2bQCUp5hqOmjLhscZ55BPK&amp;time=LAAAAN6Icb8Nm9%2b4dF5MRzw9CNuyvxqALhB5D7mnnT9f%2fces2dlGmnVkA%2fvVG8b4yYWjCA%3d%3d" xr:uid="{00000000-0004-0000-0B00-00003A000000}"/>
    <hyperlink ref="D25" r:id="rId60" display="http://www.angus.org/Animal/EpdPedDtl.aspx?aid=FAAAABbmc%2bKG6jC0vDe8xZbguqkLUnVqPsWu8DLLOZZvje%2bF&amp;time=MAAAAGQ6uTxKCI9Uv1FI5JAsrHMf%2bkRSqqvZrzZ4wD0TCSf3d5BA641j2HaorS86w8jmwrOPft4xTdEzrYJWUhYijjE%3d" xr:uid="{00000000-0004-0000-0B00-00003B000000}"/>
    <hyperlink ref="D24" r:id="rId61" display="http://www.angus.org/Animal/EpdPedDtl.aspx?aid=FAAAAKnNgDVybLjb25R41qs3%2ftK8h%2bKRWzlbPEdGpwOGCYSV&amp;time=MAAAAGQ6uTxKCI9Uv1FI5JAsrHOCFMBCAlzkrWaad1zscr59FnnJD%2bx1GA1XDWTgo3jAjhn1orWImUYIuudn5ePsD1k%3d" xr:uid="{00000000-0004-0000-0B00-00003C000000}"/>
    <hyperlink ref="D23" r:id="rId62" display="http://www.angus.org/Animal/EpdPedDtl.aspx?aid=FAAAAFReBRGBVjNZSUrFjgw%2bb%2bPk%2fz8maU7L%2b5Cr%2bDaii4OR&amp;time=LAAAAN6Icb8Nm9%2b4dF5MRzw9CNtL1BqcOCqQbMbwLkxQ%2bw0t9Nuwyw3oplVvrzaks5zENQ%3d%3d" xr:uid="{00000000-0004-0000-0B00-00003D000000}"/>
    <hyperlink ref="D22" r:id="rId63" display="http://www.angus.org/Animal/EpdPedDtl.aspx?aid=FAAAAJ6c57IhxxexwsulxGjYkPnp%2fkKc31%2fb42iBJSXvXyUP&amp;time=LAAAAN6Icb8Nm9%2b4dF5MRzw9CNt8GLi8m7a7Ac67HCTsJuRoVph4pUy1r4f8kTrGgfOC1g%3d%3d" xr:uid="{00000000-0004-0000-0B00-00003E000000}"/>
    <hyperlink ref="D21" r:id="rId64" display="http://www.angus.org/Animal/EpdPedDtl.aspx?aid=FAAAAOxjXUjofL3h3Jo1dJ%2fAZLW4tNiJLZpNfvqLUqJcWcbr&amp;time=LAAAAN6Icb8Nm9%2b4dF5MRzw9CNteXWSW5fwb5HMTHpdQJIkfpAWWdC19J0fTcZWmfp5Okg%3d%3d" xr:uid="{00000000-0004-0000-0B00-00003F000000}"/>
    <hyperlink ref="D20" r:id="rId65" display="http://www.angus.org/Animal/EpdPedDtl.aspx?aid=FAAAAIYEUPpT0g3G0ximChp7hXfwDjTCGBs7VAlPtLxt5Sdc&amp;time=LAAAAN6Icb8Nm9%2b4dF5MRzw9CNuugUw5%2bfpL5rLL11OU%2frpjaHdx9oqPhnqoyzVFUW9xXQ%3d%3d" xr:uid="{00000000-0004-0000-0B00-000040000000}"/>
    <hyperlink ref="D19" r:id="rId66" display="http://www.angus.org/Animal/EpdPedDtl.aspx?aid=FAAAADKGDBlaVXEfFLaWL%2bN8o8avybFAfMEP0Fq3i0eojQNf&amp;time=LAAAAN6Icb8Nm9%2b4dF5MRzw9CNtfKwhhcQCVxUAMtoeWIx6ov1ecN1K5FnmgJ74%2bRNlEnA%3d%3d" xr:uid="{00000000-0004-0000-0B00-000041000000}"/>
    <hyperlink ref="D18" r:id="rId67" display="http://www.angus.org/Animal/EpdPedDtl.aspx?aid=FAAAALPxYbnn8kChfUKjWGdy%2fYzlULsKOIMpcFUPHsq0moQ7&amp;time=LAAAAN6Icb8Nm9%2b4dF5MRzw9CNs7va%2bzYVY3U4Ny%2fl894jh6G3SCdswxF83qPSLN03iqog%3d%3d" xr:uid="{00000000-0004-0000-0B00-000042000000}"/>
    <hyperlink ref="D17" r:id="rId68" display="http://www.angus.org/Animal/EpdPedDtl.aspx?aid=FAAAABO%2bHHbIFPSEl0ONoB4WmwC%2bvaT2IkAzKoG3JGVu0OYO&amp;time=LAAAAN6Icb8Nm9%2b4dF5MRzw9CNu5F5aFbJNsyxANVRrJZg26AILJTc6rl2%2fcNFhdsqsSYA%3d%3d" xr:uid="{00000000-0004-0000-0B00-000043000000}"/>
    <hyperlink ref="D16" r:id="rId69" display="http://www.angus.org/Animal/EpdPedDtl.aspx?aid=FAAAAHrBDdxlJKKG7ZTsYwwltEOt%2beCNLa9VKbCFfQ%2bcnnv3&amp;time=LAAAAN6Icb8Nm9%2b4dF5MRzw9CNt0U9cVeGO7J%2fd%2fk9WIKsB9ELPCLiuAuwTYtv7tTmehtg%3d%3d" xr:uid="{00000000-0004-0000-0B00-000044000000}"/>
    <hyperlink ref="D15" r:id="rId70" display="http://www.angus.org/Animal/EpdPedDtl.aspx?aid=FAAAADaEo17wPA651NoL0jhcAel89nfuJnP%2fNtD2YWTrOnaC&amp;time=LAAAAN6Icb8Nm9%2b4dF5MRzw9CNvisim0LJ6QPa3wOeZ1ItUEq5NJ1u0VshMRB2v3cVJzgw%3d%3d" xr:uid="{00000000-0004-0000-0B00-000045000000}"/>
    <hyperlink ref="D14" r:id="rId71" display="http://www.angus.org/Animal/EpdPedDtl.aspx?aid=FAAAAIL5rGSR6BxiO405UYjU%2fZzWVgNX2C9P%2b8UzFHBwMXVj&amp;time=LAAAAN6Icb8Nm9%2b4dF5MRzw9CNv1mAhQazBksuBWoTiM%2bRRO7hgMYqM4Gx9HsYE8RdTatA%3d%3d" xr:uid="{00000000-0004-0000-0B00-000046000000}"/>
    <hyperlink ref="D10" r:id="rId72" display="http://www.angus.org/Animal/EpdPedDtl.aspx?aid=FAAAAASYFu%2fcf%2f3g798smF1U2sly4Cn37uUuW46TFpnvNB4N&amp;time=LAAAAN6Icb8Nm9%2b4dF5MRzw9CNtpVLjAD1hDqlkaZvrRvdjDj3dxpHu%2fGCvx%2bhHqjyn%2bTA%3d%3d" xr:uid="{00000000-0004-0000-0B00-000047000000}"/>
    <hyperlink ref="D9" r:id="rId73" display="http://www.angus.org/Animal/EpdPedDtl.aspx?aid=FAAAADUGy4xiDIKx%2fG3Vig%2bnz4Xn7oIrMUcURFFQult2zbfH&amp;time=LAAAAN6Icb8Nm9%2b4dF5MRzw9CNtjXKBKmRddjwavGP5Ok3TOLV%2bxGfyyZ8Y7XaXhiPZH5Q%3d%3d" xr:uid="{00000000-0004-0000-0B00-000048000000}"/>
    <hyperlink ref="D8" r:id="rId74" display="http://www.angus.org/Animal/EpdPedDtl.aspx?aid=FAAAAFP9Y1QkNGjtv7McUpzD%2bVR3rMBBJ4Xv5l7mKHL5FVRE&amp;time=LAAAAN6Icb8Nm9%2b4dF5MRzw9CNtloiPCT8fJxJonjjFEBCK2mIv7%2fsXy2hb8ucy%2b5RDd0A%3d%3d" xr:uid="{00000000-0004-0000-0B00-000049000000}"/>
    <hyperlink ref="D7" r:id="rId75" display="http://www.angus.org/Animal/EpdPedDtl.aspx?aid=FAAAABKazinlcVtJYdp23hp1%2bRjJDEJR6XdDa6tVKUxVmJpB&amp;time=LAAAAN6Icb8Nm9%2b4dF5MRzw9CNv5tFx9eLlkFrO6vbKJhkugOUMrra%2fk%2fg59UHj4mVLc2g%3d%3d" xr:uid="{00000000-0004-0000-0B00-00004A000000}"/>
    <hyperlink ref="D6" r:id="rId76" display="http://www.angus.org/Animal/EpdPedDtl.aspx?aid=FAAAAD9QcBNtrTwloUl8RJ9wUUbcyKTE694JblMFufxfkCuu&amp;time=LAAAAN6Icb8Nm9%2b4dF5MRzw9CNv%2fSW50VFG9B8NBCtxMtq5KrDVJgPsQDc84PDxIJJ%2fPxA%3d%3d" xr:uid="{00000000-0004-0000-0B00-00004B000000}"/>
  </hyperlinks>
  <pageMargins left="0.75" right="0.75" top="1" bottom="1" header="0.5" footer="0.5"/>
  <pageSetup orientation="portrait" r:id="rId77"/>
  <legacyDrawing r:id="rId78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80"/>
  <sheetViews>
    <sheetView workbookViewId="0">
      <selection activeCell="M6" sqref="M6"/>
    </sheetView>
  </sheetViews>
  <sheetFormatPr defaultColWidth="12" defaultRowHeight="11.25" x14ac:dyDescent="0.2"/>
  <cols>
    <col min="1" max="3" width="12" style="435"/>
    <col min="4" max="4" width="12" style="418"/>
    <col min="6" max="10" width="12" style="418"/>
  </cols>
  <sheetData>
    <row r="1" spans="1:15" ht="21" thickBot="1" x14ac:dyDescent="0.35">
      <c r="A1" s="1604" t="s">
        <v>444</v>
      </c>
      <c r="B1" s="1605"/>
      <c r="C1" s="1605"/>
      <c r="D1" s="1605"/>
      <c r="F1" s="1605" t="s">
        <v>445</v>
      </c>
      <c r="G1" s="1605"/>
      <c r="H1" s="1605"/>
      <c r="I1" s="1605"/>
      <c r="J1" s="1605"/>
      <c r="L1" s="1605" t="s">
        <v>446</v>
      </c>
      <c r="M1" s="1605"/>
      <c r="N1" s="1605"/>
      <c r="O1" s="1605"/>
    </row>
    <row r="2" spans="1:15" ht="12.75" x14ac:dyDescent="0.2">
      <c r="A2" s="441" t="s">
        <v>95</v>
      </c>
      <c r="B2" s="442" t="s">
        <v>101</v>
      </c>
      <c r="C2" s="443" t="s">
        <v>102</v>
      </c>
      <c r="D2" s="436"/>
      <c r="E2" s="437"/>
      <c r="F2" s="441" t="s">
        <v>95</v>
      </c>
      <c r="G2" s="442" t="s">
        <v>101</v>
      </c>
      <c r="H2" s="442" t="s">
        <v>127</v>
      </c>
      <c r="I2" s="443" t="s">
        <v>102</v>
      </c>
      <c r="J2" s="436"/>
      <c r="K2" s="437"/>
      <c r="L2" s="441" t="s">
        <v>95</v>
      </c>
      <c r="M2" s="442" t="s">
        <v>101</v>
      </c>
      <c r="N2" s="443" t="s">
        <v>102</v>
      </c>
      <c r="O2" s="436"/>
    </row>
    <row r="3" spans="1:15" ht="13.5" thickBot="1" x14ac:dyDescent="0.25">
      <c r="A3" s="444" t="s">
        <v>113</v>
      </c>
      <c r="B3" s="445" t="s">
        <v>127</v>
      </c>
      <c r="C3" s="446" t="s">
        <v>128</v>
      </c>
      <c r="D3" s="438" t="s">
        <v>447</v>
      </c>
      <c r="E3" s="437"/>
      <c r="F3" s="444" t="s">
        <v>113</v>
      </c>
      <c r="G3" s="445" t="s">
        <v>127</v>
      </c>
      <c r="H3" s="445" t="s">
        <v>256</v>
      </c>
      <c r="I3" s="446" t="s">
        <v>128</v>
      </c>
      <c r="J3" s="438" t="s">
        <v>447</v>
      </c>
      <c r="K3" s="437"/>
      <c r="L3" s="444" t="s">
        <v>113</v>
      </c>
      <c r="M3" s="445" t="s">
        <v>127</v>
      </c>
      <c r="N3" s="446" t="s">
        <v>128</v>
      </c>
      <c r="O3" s="438" t="s">
        <v>447</v>
      </c>
    </row>
    <row r="4" spans="1:15" ht="14.25" x14ac:dyDescent="0.2">
      <c r="A4" s="447"/>
      <c r="B4" s="439"/>
      <c r="C4" s="440"/>
      <c r="D4" s="448"/>
      <c r="E4" s="437"/>
      <c r="F4" s="447"/>
      <c r="G4" s="439"/>
      <c r="H4" s="450"/>
      <c r="I4" s="440"/>
      <c r="J4" s="448"/>
      <c r="K4" s="437"/>
      <c r="L4" s="447"/>
      <c r="M4" s="439"/>
      <c r="N4" s="440"/>
      <c r="O4" s="448"/>
    </row>
    <row r="5" spans="1:15" ht="14.25" x14ac:dyDescent="0.2">
      <c r="A5" s="447"/>
      <c r="B5" s="1058"/>
      <c r="C5" s="1059"/>
      <c r="D5" s="1060"/>
      <c r="E5" s="437"/>
      <c r="F5" s="447"/>
      <c r="G5" s="1058"/>
      <c r="H5" s="1061"/>
      <c r="I5" s="1059"/>
      <c r="J5" s="1060"/>
      <c r="K5" s="437"/>
      <c r="L5" s="447"/>
      <c r="M5" s="1058"/>
      <c r="N5" s="1059"/>
      <c r="O5" s="1060"/>
    </row>
    <row r="6" spans="1:15" ht="14.25" x14ac:dyDescent="0.2">
      <c r="A6" s="447"/>
      <c r="B6" s="1058"/>
      <c r="C6" s="1059"/>
      <c r="D6" s="1060"/>
      <c r="E6" s="437"/>
      <c r="F6" s="447"/>
      <c r="G6" s="1058"/>
      <c r="H6" s="1061"/>
      <c r="I6" s="1059"/>
      <c r="J6" s="1060"/>
      <c r="K6" s="437"/>
      <c r="L6" s="447"/>
      <c r="M6" s="1058"/>
      <c r="N6" s="1059"/>
      <c r="O6" s="1060"/>
    </row>
    <row r="7" spans="1:15" ht="14.25" x14ac:dyDescent="0.2">
      <c r="A7" s="447"/>
      <c r="B7" s="1058"/>
      <c r="C7" s="1059"/>
      <c r="D7" s="1060"/>
      <c r="E7" s="437"/>
      <c r="F7" s="447"/>
      <c r="G7" s="1058"/>
      <c r="H7" s="1061"/>
      <c r="I7" s="1059"/>
      <c r="J7" s="1060"/>
      <c r="K7" s="437"/>
      <c r="L7" s="447"/>
      <c r="M7" s="1058"/>
      <c r="N7" s="1059"/>
      <c r="O7" s="1060"/>
    </row>
    <row r="8" spans="1:15" ht="14.25" x14ac:dyDescent="0.2">
      <c r="A8" s="447"/>
      <c r="B8" s="1058"/>
      <c r="C8" s="1059"/>
      <c r="D8" s="1060"/>
      <c r="E8" s="437"/>
      <c r="F8" s="447"/>
      <c r="G8" s="1058"/>
      <c r="H8" s="1061"/>
      <c r="I8" s="1059"/>
      <c r="J8" s="1060"/>
      <c r="K8" s="437"/>
      <c r="L8" s="447"/>
      <c r="M8" s="1058"/>
      <c r="N8" s="1059"/>
      <c r="O8" s="1060"/>
    </row>
    <row r="9" spans="1:15" ht="14.25" x14ac:dyDescent="0.2">
      <c r="A9" s="447"/>
      <c r="B9" s="1058"/>
      <c r="C9" s="1059"/>
      <c r="D9" s="1060"/>
      <c r="E9" s="437"/>
      <c r="F9" s="447"/>
      <c r="G9" s="1058"/>
      <c r="H9" s="1061"/>
      <c r="I9" s="1059"/>
      <c r="J9" s="1060"/>
      <c r="K9" s="437"/>
      <c r="L9" s="447"/>
      <c r="M9" s="1058"/>
      <c r="N9" s="1059"/>
      <c r="O9" s="1060"/>
    </row>
    <row r="10" spans="1:15" ht="14.25" x14ac:dyDescent="0.2">
      <c r="A10" s="447"/>
      <c r="B10" s="1058"/>
      <c r="C10" s="1059"/>
      <c r="D10" s="1060"/>
      <c r="E10" s="437"/>
      <c r="F10" s="447"/>
      <c r="G10" s="1058"/>
      <c r="H10" s="1061"/>
      <c r="I10" s="1059"/>
      <c r="J10" s="1060"/>
      <c r="K10" s="437"/>
      <c r="L10" s="447"/>
      <c r="M10" s="1058"/>
      <c r="N10" s="1059"/>
      <c r="O10" s="1060"/>
    </row>
    <row r="11" spans="1:15" ht="14.25" x14ac:dyDescent="0.2">
      <c r="A11" s="447"/>
      <c r="B11" s="1058"/>
      <c r="C11" s="1059"/>
      <c r="D11" s="1060"/>
      <c r="E11" s="437"/>
      <c r="F11" s="447"/>
      <c r="G11" s="1058"/>
      <c r="H11" s="1061"/>
      <c r="I11" s="1059"/>
      <c r="J11" s="1060"/>
      <c r="K11" s="437"/>
      <c r="L11" s="447"/>
      <c r="M11" s="1058"/>
      <c r="N11" s="1059"/>
      <c r="O11" s="1060"/>
    </row>
    <row r="12" spans="1:15" ht="14.25" x14ac:dyDescent="0.2">
      <c r="A12" s="447"/>
      <c r="B12" s="1058"/>
      <c r="C12" s="1059"/>
      <c r="D12" s="1060"/>
      <c r="E12" s="437"/>
      <c r="F12" s="447"/>
      <c r="G12" s="1058"/>
      <c r="H12" s="1061"/>
      <c r="I12" s="1059"/>
      <c r="J12" s="1060"/>
      <c r="K12" s="437"/>
      <c r="L12" s="447"/>
      <c r="M12" s="1058"/>
      <c r="N12" s="1059"/>
      <c r="O12" s="1060"/>
    </row>
    <row r="13" spans="1:15" ht="14.25" x14ac:dyDescent="0.2">
      <c r="A13" s="447"/>
      <c r="B13" s="1058"/>
      <c r="C13" s="1059"/>
      <c r="D13" s="1060"/>
      <c r="E13" s="437"/>
      <c r="F13" s="447"/>
      <c r="G13" s="1058"/>
      <c r="H13" s="1061"/>
      <c r="I13" s="1059"/>
      <c r="J13" s="1060"/>
      <c r="K13" s="437"/>
      <c r="L13" s="447"/>
      <c r="M13" s="1058"/>
      <c r="N13" s="1059"/>
      <c r="O13" s="1060"/>
    </row>
    <row r="14" spans="1:15" ht="14.25" x14ac:dyDescent="0.2">
      <c r="A14" s="447"/>
      <c r="B14" s="1058"/>
      <c r="C14" s="1059"/>
      <c r="D14" s="1060"/>
      <c r="E14" s="437"/>
      <c r="F14" s="447"/>
      <c r="G14" s="1058"/>
      <c r="H14" s="1061"/>
      <c r="I14" s="1059"/>
      <c r="J14" s="1060"/>
      <c r="K14" s="437"/>
      <c r="L14" s="447"/>
      <c r="M14" s="1058"/>
      <c r="N14" s="1059"/>
      <c r="O14" s="1060"/>
    </row>
    <row r="15" spans="1:15" ht="14.25" x14ac:dyDescent="0.2">
      <c r="A15" s="447"/>
      <c r="B15" s="1058"/>
      <c r="C15" s="1059"/>
      <c r="D15" s="1060"/>
      <c r="E15" s="437"/>
      <c r="F15" s="447"/>
      <c r="G15" s="1058"/>
      <c r="H15" s="1061"/>
      <c r="I15" s="1059"/>
      <c r="J15" s="1060"/>
      <c r="K15" s="437"/>
      <c r="L15" s="447"/>
      <c r="M15" s="1058"/>
      <c r="N15" s="1059"/>
      <c r="O15" s="1060"/>
    </row>
    <row r="16" spans="1:15" ht="14.25" x14ac:dyDescent="0.2">
      <c r="A16" s="447"/>
      <c r="B16" s="1058"/>
      <c r="C16" s="1059"/>
      <c r="D16" s="1060"/>
      <c r="E16" s="437"/>
      <c r="F16" s="447"/>
      <c r="G16" s="1058"/>
      <c r="H16" s="1061"/>
      <c r="I16" s="1059"/>
      <c r="J16" s="1060"/>
      <c r="K16" s="437"/>
      <c r="L16" s="447"/>
      <c r="M16" s="1058"/>
      <c r="N16" s="1059"/>
      <c r="O16" s="1060"/>
    </row>
    <row r="17" spans="1:15" ht="14.25" x14ac:dyDescent="0.2">
      <c r="A17" s="447"/>
      <c r="B17" s="1058"/>
      <c r="C17" s="1059"/>
      <c r="D17" s="1060"/>
      <c r="E17" s="437"/>
      <c r="F17" s="447"/>
      <c r="G17" s="1058"/>
      <c r="H17" s="1061"/>
      <c r="I17" s="1059"/>
      <c r="J17" s="1060"/>
      <c r="K17" s="437"/>
      <c r="L17" s="447"/>
      <c r="M17" s="1058"/>
      <c r="N17" s="1059"/>
      <c r="O17" s="1060"/>
    </row>
    <row r="18" spans="1:15" ht="14.25" x14ac:dyDescent="0.2">
      <c r="A18" s="447"/>
      <c r="B18" s="1058"/>
      <c r="C18" s="1059"/>
      <c r="D18" s="1060"/>
      <c r="E18" s="437"/>
      <c r="F18" s="447"/>
      <c r="G18" s="1058"/>
      <c r="H18" s="1061"/>
      <c r="I18" s="1059"/>
      <c r="J18" s="1060"/>
      <c r="K18" s="437"/>
      <c r="L18" s="447"/>
      <c r="M18" s="1058"/>
      <c r="N18" s="1059"/>
      <c r="O18" s="1060"/>
    </row>
    <row r="19" spans="1:15" ht="14.25" x14ac:dyDescent="0.2">
      <c r="A19" s="447"/>
      <c r="B19" s="1058"/>
      <c r="C19" s="1059"/>
      <c r="D19" s="1060"/>
      <c r="E19" s="437"/>
      <c r="F19" s="447"/>
      <c r="G19" s="1058"/>
      <c r="H19" s="1061"/>
      <c r="I19" s="1059"/>
      <c r="J19" s="1060"/>
      <c r="K19" s="437"/>
      <c r="L19" s="447"/>
      <c r="M19" s="1058"/>
      <c r="N19" s="1059"/>
      <c r="O19" s="1060"/>
    </row>
    <row r="20" spans="1:15" ht="14.25" x14ac:dyDescent="0.2">
      <c r="A20" s="447"/>
      <c r="B20" s="1058"/>
      <c r="C20" s="1059"/>
      <c r="D20" s="1060"/>
      <c r="E20" s="437"/>
      <c r="F20" s="447"/>
      <c r="G20" s="1058"/>
      <c r="H20" s="1061"/>
      <c r="I20" s="1059"/>
      <c r="J20" s="1060"/>
      <c r="K20" s="437"/>
      <c r="L20" s="447"/>
      <c r="M20" s="1058"/>
      <c r="N20" s="1059"/>
      <c r="O20" s="1060"/>
    </row>
    <row r="21" spans="1:15" ht="14.25" x14ac:dyDescent="0.2">
      <c r="A21" s="447"/>
      <c r="B21" s="1058"/>
      <c r="C21" s="1059"/>
      <c r="D21" s="1060"/>
      <c r="E21" s="437"/>
      <c r="F21" s="447"/>
      <c r="G21" s="1058"/>
      <c r="H21" s="1061"/>
      <c r="I21" s="1059"/>
      <c r="J21" s="1060"/>
      <c r="K21" s="437"/>
      <c r="L21" s="447"/>
      <c r="M21" s="1058"/>
      <c r="N21" s="1059"/>
      <c r="O21" s="1060"/>
    </row>
    <row r="22" spans="1:15" ht="14.25" x14ac:dyDescent="0.2">
      <c r="A22" s="447"/>
      <c r="B22" s="1058"/>
      <c r="C22" s="1059"/>
      <c r="D22" s="1060"/>
      <c r="E22" s="437"/>
      <c r="F22" s="447"/>
      <c r="G22" s="1058"/>
      <c r="H22" s="1061"/>
      <c r="I22" s="1059"/>
      <c r="J22" s="1060"/>
      <c r="K22" s="437"/>
      <c r="L22" s="447"/>
      <c r="M22" s="1058"/>
      <c r="N22" s="1059"/>
      <c r="O22" s="1060"/>
    </row>
    <row r="23" spans="1:15" ht="14.25" x14ac:dyDescent="0.2">
      <c r="A23" s="447"/>
      <c r="B23" s="1058"/>
      <c r="C23" s="1059"/>
      <c r="D23" s="1060"/>
      <c r="E23" s="437"/>
      <c r="F23" s="447"/>
      <c r="G23" s="1058"/>
      <c r="H23" s="1061"/>
      <c r="I23" s="1059"/>
      <c r="J23" s="1060"/>
      <c r="K23" s="437"/>
      <c r="L23" s="447"/>
      <c r="M23" s="1058"/>
      <c r="N23" s="1059"/>
      <c r="O23" s="1060"/>
    </row>
    <row r="24" spans="1:15" ht="14.25" x14ac:dyDescent="0.2">
      <c r="A24" s="447"/>
      <c r="B24" s="1058"/>
      <c r="C24" s="1059"/>
      <c r="D24" s="1060"/>
      <c r="E24" s="437"/>
      <c r="F24" s="447"/>
      <c r="G24" s="1058"/>
      <c r="H24" s="1061"/>
      <c r="I24" s="1059"/>
      <c r="J24" s="1060"/>
      <c r="K24" s="437"/>
      <c r="L24" s="447"/>
      <c r="M24" s="1058"/>
      <c r="N24" s="1059"/>
      <c r="O24" s="1060"/>
    </row>
    <row r="25" spans="1:15" ht="14.25" x14ac:dyDescent="0.2">
      <c r="A25" s="447"/>
      <c r="B25" s="1058"/>
      <c r="C25" s="1059"/>
      <c r="D25" s="1060"/>
      <c r="E25" s="437"/>
      <c r="F25" s="447"/>
      <c r="G25" s="1058"/>
      <c r="H25" s="1061"/>
      <c r="I25" s="1059"/>
      <c r="J25" s="1060"/>
      <c r="K25" s="437"/>
      <c r="L25" s="447"/>
      <c r="M25" s="1058"/>
      <c r="N25" s="1059"/>
      <c r="O25" s="1060"/>
    </row>
    <row r="26" spans="1:15" ht="14.25" x14ac:dyDescent="0.2">
      <c r="A26" s="447"/>
      <c r="B26" s="1058"/>
      <c r="C26" s="1059"/>
      <c r="D26" s="1060"/>
      <c r="E26" s="437"/>
      <c r="F26" s="447"/>
      <c r="G26" s="1058"/>
      <c r="H26" s="1061"/>
      <c r="I26" s="1059"/>
      <c r="J26" s="1060"/>
      <c r="K26" s="437"/>
      <c r="L26" s="447"/>
      <c r="M26" s="1058"/>
      <c r="N26" s="1059"/>
      <c r="O26" s="1060"/>
    </row>
    <row r="27" spans="1:15" ht="14.25" x14ac:dyDescent="0.2">
      <c r="A27" s="447"/>
      <c r="B27" s="1058"/>
      <c r="C27" s="1059"/>
      <c r="D27" s="1060"/>
      <c r="E27" s="437"/>
      <c r="F27" s="447"/>
      <c r="G27" s="1058"/>
      <c r="H27" s="1061"/>
      <c r="I27" s="1059"/>
      <c r="J27" s="1060"/>
      <c r="K27" s="437"/>
      <c r="L27" s="447"/>
      <c r="M27" s="1058"/>
      <c r="N27" s="1059"/>
      <c r="O27" s="1060"/>
    </row>
    <row r="28" spans="1:15" ht="14.25" x14ac:dyDescent="0.2">
      <c r="A28" s="447"/>
      <c r="B28" s="1058"/>
      <c r="C28" s="1059"/>
      <c r="D28" s="1060"/>
      <c r="E28" s="437"/>
      <c r="F28" s="447"/>
      <c r="G28" s="1058"/>
      <c r="H28" s="1061"/>
      <c r="I28" s="1059"/>
      <c r="J28" s="1060"/>
      <c r="K28" s="437"/>
      <c r="L28" s="447"/>
      <c r="M28" s="1058"/>
      <c r="N28" s="1059"/>
      <c r="O28" s="1060"/>
    </row>
    <row r="29" spans="1:15" ht="14.25" x14ac:dyDescent="0.2">
      <c r="A29" s="447"/>
      <c r="B29" s="1058"/>
      <c r="C29" s="1059"/>
      <c r="D29" s="1060"/>
      <c r="E29" s="437"/>
      <c r="F29" s="447"/>
      <c r="G29" s="1058"/>
      <c r="H29" s="1061"/>
      <c r="I29" s="1059"/>
      <c r="J29" s="1060"/>
      <c r="K29" s="437"/>
      <c r="L29" s="447"/>
      <c r="M29" s="1058"/>
      <c r="N29" s="1059"/>
      <c r="O29" s="1060"/>
    </row>
    <row r="30" spans="1:15" ht="14.25" x14ac:dyDescent="0.2">
      <c r="A30" s="447"/>
      <c r="B30" s="1058"/>
      <c r="C30" s="1059"/>
      <c r="D30" s="1060"/>
      <c r="E30" s="437"/>
      <c r="F30" s="447"/>
      <c r="G30" s="1058"/>
      <c r="H30" s="1061"/>
      <c r="I30" s="1059"/>
      <c r="J30" s="1060"/>
      <c r="K30" s="437"/>
      <c r="L30" s="447"/>
      <c r="M30" s="1058"/>
      <c r="N30" s="1059"/>
      <c r="O30" s="1060"/>
    </row>
    <row r="31" spans="1:15" ht="14.25" x14ac:dyDescent="0.2">
      <c r="A31" s="447"/>
      <c r="B31" s="1058"/>
      <c r="C31" s="1059"/>
      <c r="D31" s="1060"/>
      <c r="E31" s="437"/>
      <c r="F31" s="447"/>
      <c r="G31" s="1058"/>
      <c r="H31" s="1061"/>
      <c r="I31" s="1059"/>
      <c r="J31" s="1060"/>
      <c r="K31" s="437"/>
      <c r="L31" s="447"/>
      <c r="M31" s="1058"/>
      <c r="N31" s="1059"/>
      <c r="O31" s="1060"/>
    </row>
    <row r="32" spans="1:15" ht="14.25" x14ac:dyDescent="0.2">
      <c r="A32" s="447"/>
      <c r="B32" s="1058"/>
      <c r="C32" s="1059"/>
      <c r="D32" s="1060"/>
      <c r="E32" s="437"/>
      <c r="F32" s="447"/>
      <c r="G32" s="1058"/>
      <c r="H32" s="1061"/>
      <c r="I32" s="1059"/>
      <c r="J32" s="1060"/>
      <c r="K32" s="437"/>
      <c r="L32" s="447"/>
      <c r="M32" s="1058"/>
      <c r="N32" s="1059"/>
      <c r="O32" s="1060"/>
    </row>
    <row r="33" spans="1:15" ht="14.25" x14ac:dyDescent="0.2">
      <c r="A33" s="447"/>
      <c r="B33" s="1058"/>
      <c r="C33" s="1059"/>
      <c r="D33" s="1060"/>
      <c r="E33" s="437"/>
      <c r="F33" s="447"/>
      <c r="G33" s="1058"/>
      <c r="H33" s="1061"/>
      <c r="I33" s="1059"/>
      <c r="J33" s="1060"/>
      <c r="K33" s="437"/>
      <c r="L33" s="447"/>
      <c r="M33" s="1058"/>
      <c r="N33" s="1059"/>
      <c r="O33" s="1060"/>
    </row>
    <row r="34" spans="1:15" ht="14.25" x14ac:dyDescent="0.2">
      <c r="A34" s="447"/>
      <c r="B34" s="1058"/>
      <c r="C34" s="1059"/>
      <c r="D34" s="1060"/>
      <c r="E34" s="437"/>
      <c r="F34" s="447"/>
      <c r="G34" s="1058"/>
      <c r="H34" s="1061"/>
      <c r="I34" s="1059"/>
      <c r="J34" s="1060"/>
      <c r="K34" s="437"/>
      <c r="L34" s="447"/>
      <c r="M34" s="1058"/>
      <c r="N34" s="1059"/>
      <c r="O34" s="1060"/>
    </row>
    <row r="35" spans="1:15" ht="14.25" x14ac:dyDescent="0.2">
      <c r="A35" s="447"/>
      <c r="B35" s="1058"/>
      <c r="C35" s="1059"/>
      <c r="D35" s="1060"/>
      <c r="E35" s="437"/>
      <c r="F35" s="447"/>
      <c r="G35" s="1058"/>
      <c r="H35" s="1061"/>
      <c r="I35" s="1059"/>
      <c r="J35" s="1060"/>
      <c r="K35" s="437"/>
      <c r="L35" s="447"/>
      <c r="M35" s="1058"/>
      <c r="N35" s="1059"/>
      <c r="O35" s="1060"/>
    </row>
    <row r="36" spans="1:15" ht="14.25" x14ac:dyDescent="0.2">
      <c r="A36" s="447"/>
      <c r="B36" s="1058"/>
      <c r="C36" s="1059"/>
      <c r="D36" s="1060"/>
      <c r="E36" s="437"/>
      <c r="F36" s="447"/>
      <c r="G36" s="1058"/>
      <c r="H36" s="1061"/>
      <c r="I36" s="1059"/>
      <c r="J36" s="1060"/>
      <c r="K36" s="437"/>
      <c r="L36" s="447"/>
      <c r="M36" s="1058"/>
      <c r="N36" s="1059"/>
      <c r="O36" s="1060"/>
    </row>
    <row r="37" spans="1:15" ht="14.25" x14ac:dyDescent="0.2">
      <c r="A37" s="447"/>
      <c r="B37" s="1058"/>
      <c r="C37" s="1059"/>
      <c r="D37" s="1060"/>
      <c r="E37" s="437"/>
      <c r="F37" s="447"/>
      <c r="G37" s="1058"/>
      <c r="H37" s="1061"/>
      <c r="I37" s="1059"/>
      <c r="J37" s="1060"/>
      <c r="K37" s="437"/>
      <c r="L37" s="447"/>
      <c r="M37" s="1058"/>
      <c r="N37" s="1059"/>
      <c r="O37" s="1060"/>
    </row>
    <row r="38" spans="1:15" ht="14.25" x14ac:dyDescent="0.2">
      <c r="A38" s="447"/>
      <c r="B38" s="1058"/>
      <c r="C38" s="1059"/>
      <c r="D38" s="1060"/>
      <c r="E38" s="437"/>
      <c r="F38" s="447"/>
      <c r="G38" s="1058"/>
      <c r="H38" s="1061"/>
      <c r="I38" s="1059"/>
      <c r="J38" s="1060"/>
      <c r="K38" s="437"/>
      <c r="L38" s="447"/>
      <c r="M38" s="1058"/>
      <c r="N38" s="1059"/>
      <c r="O38" s="1060"/>
    </row>
    <row r="39" spans="1:15" ht="14.25" x14ac:dyDescent="0.2">
      <c r="A39" s="447"/>
      <c r="B39" s="1058"/>
      <c r="C39" s="1059"/>
      <c r="D39" s="1060"/>
      <c r="E39" s="437"/>
      <c r="F39" s="447"/>
      <c r="G39" s="1058"/>
      <c r="H39" s="1061"/>
      <c r="I39" s="1059"/>
      <c r="J39" s="1060"/>
      <c r="K39" s="437"/>
      <c r="L39" s="447"/>
      <c r="M39" s="1058"/>
      <c r="N39" s="1059"/>
      <c r="O39" s="1060"/>
    </row>
    <row r="40" spans="1:15" ht="14.25" x14ac:dyDescent="0.2">
      <c r="A40" s="447"/>
      <c r="B40" s="1058"/>
      <c r="C40" s="1059"/>
      <c r="D40" s="1060"/>
      <c r="E40" s="437"/>
      <c r="F40" s="447"/>
      <c r="G40" s="1058"/>
      <c r="H40" s="1061"/>
      <c r="I40" s="1059"/>
      <c r="J40" s="1060"/>
      <c r="K40" s="437"/>
      <c r="L40" s="447"/>
      <c r="M40" s="1058"/>
      <c r="N40" s="1059"/>
      <c r="O40" s="1060"/>
    </row>
    <row r="41" spans="1:15" ht="14.25" x14ac:dyDescent="0.2">
      <c r="A41" s="447"/>
      <c r="B41" s="1058"/>
      <c r="C41" s="1059"/>
      <c r="D41" s="1060"/>
      <c r="E41" s="437"/>
      <c r="F41" s="447"/>
      <c r="G41" s="1058"/>
      <c r="H41" s="1061"/>
      <c r="I41" s="1059"/>
      <c r="J41" s="1060"/>
      <c r="K41" s="437"/>
      <c r="L41" s="447"/>
      <c r="M41" s="1058"/>
      <c r="N41" s="1059"/>
      <c r="O41" s="1060"/>
    </row>
    <row r="42" spans="1:15" ht="14.25" x14ac:dyDescent="0.2">
      <c r="A42" s="447"/>
      <c r="B42" s="1058"/>
      <c r="C42" s="1059"/>
      <c r="D42" s="1060"/>
      <c r="E42" s="437"/>
      <c r="F42" s="447"/>
      <c r="G42" s="1058"/>
      <c r="H42" s="1061"/>
      <c r="I42" s="1059"/>
      <c r="J42" s="1060"/>
      <c r="K42" s="437"/>
      <c r="L42" s="447"/>
      <c r="M42" s="1058"/>
      <c r="N42" s="1059"/>
      <c r="O42" s="1060"/>
    </row>
    <row r="43" spans="1:15" ht="14.25" x14ac:dyDescent="0.2">
      <c r="A43" s="447"/>
      <c r="B43" s="1058"/>
      <c r="C43" s="1059"/>
      <c r="D43" s="1060"/>
      <c r="E43" s="437"/>
      <c r="F43" s="447"/>
      <c r="G43" s="1058"/>
      <c r="H43" s="1061"/>
      <c r="I43" s="1059"/>
      <c r="J43" s="1060"/>
      <c r="K43" s="437"/>
      <c r="L43" s="447"/>
      <c r="M43" s="1058"/>
      <c r="N43" s="1059"/>
      <c r="O43" s="1060"/>
    </row>
    <row r="44" spans="1:15" ht="14.25" x14ac:dyDescent="0.2">
      <c r="A44" s="447"/>
      <c r="B44" s="1058"/>
      <c r="C44" s="1059"/>
      <c r="D44" s="1060"/>
      <c r="E44" s="437"/>
      <c r="F44" s="447"/>
      <c r="G44" s="1058"/>
      <c r="H44" s="1061"/>
      <c r="I44" s="1059"/>
      <c r="J44" s="1060"/>
      <c r="K44" s="437"/>
      <c r="L44" s="447"/>
      <c r="M44" s="1058"/>
      <c r="N44" s="1059"/>
      <c r="O44" s="1060"/>
    </row>
    <row r="45" spans="1:15" ht="14.25" x14ac:dyDescent="0.2">
      <c r="A45" s="447"/>
      <c r="B45" s="1058"/>
      <c r="C45" s="1059"/>
      <c r="D45" s="1060"/>
      <c r="E45" s="437"/>
      <c r="F45" s="447"/>
      <c r="G45" s="1058"/>
      <c r="H45" s="1061"/>
      <c r="I45" s="1059"/>
      <c r="J45" s="1060"/>
      <c r="K45" s="437"/>
      <c r="L45" s="447"/>
      <c r="M45" s="1058"/>
      <c r="N45" s="1059"/>
      <c r="O45" s="1060"/>
    </row>
    <row r="46" spans="1:15" ht="14.25" x14ac:dyDescent="0.2">
      <c r="A46" s="447"/>
      <c r="B46" s="1058"/>
      <c r="C46" s="1059"/>
      <c r="D46" s="1060"/>
      <c r="E46" s="437"/>
      <c r="F46" s="447"/>
      <c r="G46" s="1058"/>
      <c r="H46" s="1061"/>
      <c r="I46" s="1059"/>
      <c r="J46" s="1060"/>
      <c r="K46" s="437"/>
      <c r="L46" s="447"/>
      <c r="M46" s="1058"/>
      <c r="N46" s="1059"/>
      <c r="O46" s="1060"/>
    </row>
    <row r="47" spans="1:15" ht="14.25" x14ac:dyDescent="0.2">
      <c r="A47" s="447"/>
      <c r="B47" s="1058"/>
      <c r="C47" s="1059"/>
      <c r="D47" s="1060"/>
      <c r="E47" s="437"/>
      <c r="F47" s="447"/>
      <c r="G47" s="1058"/>
      <c r="H47" s="1061"/>
      <c r="I47" s="1059"/>
      <c r="J47" s="1060"/>
      <c r="K47" s="437"/>
      <c r="L47" s="447"/>
      <c r="M47" s="1058"/>
      <c r="N47" s="1059"/>
      <c r="O47" s="1060"/>
    </row>
    <row r="48" spans="1:15" ht="14.25" x14ac:dyDescent="0.2">
      <c r="A48" s="447"/>
      <c r="B48" s="1058"/>
      <c r="C48" s="1059"/>
      <c r="D48" s="1060"/>
      <c r="E48" s="437"/>
      <c r="F48" s="447"/>
      <c r="G48" s="1058"/>
      <c r="H48" s="1061"/>
      <c r="I48" s="1059"/>
      <c r="J48" s="1060"/>
      <c r="K48" s="437"/>
      <c r="L48" s="447"/>
      <c r="M48" s="1058"/>
      <c r="N48" s="1059"/>
      <c r="O48" s="1060"/>
    </row>
    <row r="49" spans="1:15" ht="14.25" x14ac:dyDescent="0.2">
      <c r="A49" s="447"/>
      <c r="B49" s="1058"/>
      <c r="C49" s="1059"/>
      <c r="D49" s="1060"/>
      <c r="E49" s="437"/>
      <c r="F49" s="447"/>
      <c r="G49" s="1058"/>
      <c r="H49" s="1061"/>
      <c r="I49" s="1059"/>
      <c r="J49" s="1060"/>
      <c r="K49" s="437"/>
      <c r="L49" s="447"/>
      <c r="M49" s="1058"/>
      <c r="N49" s="1059"/>
      <c r="O49" s="1060"/>
    </row>
    <row r="50" spans="1:15" ht="14.25" x14ac:dyDescent="0.2">
      <c r="A50" s="447"/>
      <c r="B50" s="1058"/>
      <c r="C50" s="1059"/>
      <c r="D50" s="1060"/>
      <c r="E50" s="437"/>
      <c r="F50" s="447"/>
      <c r="G50" s="1058"/>
      <c r="H50" s="1061"/>
      <c r="I50" s="1059"/>
      <c r="J50" s="1060"/>
      <c r="K50" s="437"/>
      <c r="L50" s="447"/>
      <c r="M50" s="1058"/>
      <c r="N50" s="1059"/>
      <c r="O50" s="1060"/>
    </row>
    <row r="51" spans="1:15" ht="14.25" x14ac:dyDescent="0.2">
      <c r="A51" s="447"/>
      <c r="B51" s="1058"/>
      <c r="C51" s="1059"/>
      <c r="D51" s="1060"/>
      <c r="E51" s="437"/>
      <c r="F51" s="447"/>
      <c r="G51" s="1058"/>
      <c r="H51" s="1061"/>
      <c r="I51" s="1059"/>
      <c r="J51" s="1060"/>
      <c r="K51" s="437"/>
      <c r="L51" s="447"/>
      <c r="M51" s="1058"/>
      <c r="N51" s="1059"/>
      <c r="O51" s="1060"/>
    </row>
    <row r="52" spans="1:15" ht="14.25" x14ac:dyDescent="0.2">
      <c r="A52" s="447"/>
      <c r="B52" s="1058"/>
      <c r="C52" s="1059"/>
      <c r="D52" s="1060"/>
      <c r="E52" s="437"/>
      <c r="F52" s="447"/>
      <c r="G52" s="1058"/>
      <c r="H52" s="1061"/>
      <c r="I52" s="1059"/>
      <c r="J52" s="1060"/>
      <c r="K52" s="437"/>
      <c r="L52" s="447"/>
      <c r="M52" s="1058"/>
      <c r="N52" s="1059"/>
      <c r="O52" s="1060"/>
    </row>
    <row r="53" spans="1:15" ht="14.25" x14ac:dyDescent="0.2">
      <c r="A53" s="447"/>
      <c r="B53" s="1058"/>
      <c r="C53" s="1059"/>
      <c r="D53" s="1060"/>
      <c r="E53" s="437"/>
      <c r="F53" s="447"/>
      <c r="G53" s="1058"/>
      <c r="H53" s="1061"/>
      <c r="I53" s="1059"/>
      <c r="J53" s="1060"/>
      <c r="K53" s="437"/>
      <c r="L53" s="447"/>
      <c r="M53" s="1058"/>
      <c r="N53" s="1059"/>
      <c r="O53" s="1060"/>
    </row>
    <row r="54" spans="1:15" ht="14.25" x14ac:dyDescent="0.2">
      <c r="A54" s="447"/>
      <c r="B54" s="1058"/>
      <c r="C54" s="1059"/>
      <c r="D54" s="1060"/>
      <c r="E54" s="437"/>
      <c r="F54" s="447"/>
      <c r="G54" s="1058"/>
      <c r="H54" s="1061"/>
      <c r="I54" s="1059"/>
      <c r="J54" s="1060"/>
      <c r="K54" s="437"/>
      <c r="L54" s="447"/>
      <c r="M54" s="1058"/>
      <c r="N54" s="1059"/>
      <c r="O54" s="1060"/>
    </row>
    <row r="55" spans="1:15" ht="14.25" x14ac:dyDescent="0.2">
      <c r="A55" s="447"/>
      <c r="B55" s="1058"/>
      <c r="C55" s="1059"/>
      <c r="D55" s="1060"/>
      <c r="E55" s="437"/>
      <c r="F55" s="447"/>
      <c r="G55" s="1058"/>
      <c r="H55" s="1061"/>
      <c r="I55" s="1059"/>
      <c r="J55" s="1060"/>
      <c r="K55" s="437"/>
      <c r="L55" s="447"/>
      <c r="M55" s="1058"/>
      <c r="N55" s="1059"/>
      <c r="O55" s="1060"/>
    </row>
    <row r="56" spans="1:15" ht="14.25" x14ac:dyDescent="0.2">
      <c r="A56" s="447"/>
      <c r="B56" s="1058"/>
      <c r="C56" s="1059"/>
      <c r="D56" s="1060"/>
      <c r="E56" s="437"/>
      <c r="F56" s="447"/>
      <c r="G56" s="1058"/>
      <c r="H56" s="1061"/>
      <c r="I56" s="1059"/>
      <c r="J56" s="1060"/>
      <c r="K56" s="437"/>
      <c r="L56" s="447"/>
      <c r="M56" s="1058"/>
      <c r="N56" s="1059"/>
      <c r="O56" s="1060"/>
    </row>
    <row r="57" spans="1:15" ht="14.25" x14ac:dyDescent="0.2">
      <c r="A57" s="447"/>
      <c r="B57" s="1058"/>
      <c r="C57" s="1059"/>
      <c r="D57" s="1060"/>
      <c r="E57" s="437"/>
      <c r="F57" s="447"/>
      <c r="G57" s="1058"/>
      <c r="H57" s="1061"/>
      <c r="I57" s="1059"/>
      <c r="J57" s="1060"/>
      <c r="K57" s="437"/>
      <c r="L57" s="447"/>
      <c r="M57" s="1058"/>
      <c r="N57" s="1059"/>
      <c r="O57" s="1060"/>
    </row>
    <row r="58" spans="1:15" ht="14.25" x14ac:dyDescent="0.2">
      <c r="A58" s="447"/>
      <c r="B58" s="1058"/>
      <c r="C58" s="1059"/>
      <c r="D58" s="1060"/>
      <c r="E58" s="437"/>
      <c r="F58" s="447"/>
      <c r="G58" s="1058"/>
      <c r="H58" s="1061"/>
      <c r="I58" s="1059"/>
      <c r="J58" s="1060"/>
      <c r="K58" s="437"/>
      <c r="L58" s="447"/>
      <c r="M58" s="1058"/>
      <c r="N58" s="1059"/>
      <c r="O58" s="1060"/>
    </row>
    <row r="59" spans="1:15" ht="14.25" x14ac:dyDescent="0.2">
      <c r="A59" s="447"/>
      <c r="B59" s="1058"/>
      <c r="C59" s="1059"/>
      <c r="D59" s="1060"/>
      <c r="E59" s="437"/>
      <c r="F59" s="447"/>
      <c r="G59" s="1058"/>
      <c r="H59" s="1061"/>
      <c r="I59" s="1059"/>
      <c r="J59" s="1060"/>
      <c r="K59" s="437"/>
      <c r="L59" s="447"/>
      <c r="M59" s="1058"/>
      <c r="N59" s="1059"/>
      <c r="O59" s="1060"/>
    </row>
    <row r="60" spans="1:15" ht="14.25" x14ac:dyDescent="0.2">
      <c r="A60" s="447"/>
      <c r="B60" s="1058"/>
      <c r="C60" s="1059"/>
      <c r="D60" s="1060"/>
      <c r="E60" s="437"/>
      <c r="F60" s="447"/>
      <c r="G60" s="1058"/>
      <c r="H60" s="1061"/>
      <c r="I60" s="1059"/>
      <c r="J60" s="1060"/>
      <c r="K60" s="437"/>
      <c r="L60" s="447"/>
      <c r="M60" s="1058"/>
      <c r="N60" s="1059"/>
      <c r="O60" s="1060"/>
    </row>
    <row r="61" spans="1:15" ht="14.25" x14ac:dyDescent="0.2">
      <c r="A61" s="447"/>
      <c r="B61" s="1058"/>
      <c r="C61" s="1059"/>
      <c r="D61" s="1060"/>
      <c r="E61" s="437"/>
      <c r="F61" s="447"/>
      <c r="G61" s="1058"/>
      <c r="H61" s="1061"/>
      <c r="I61" s="1059"/>
      <c r="J61" s="1060"/>
      <c r="K61" s="437"/>
      <c r="L61" s="447"/>
      <c r="M61" s="1058"/>
      <c r="N61" s="1059"/>
      <c r="O61" s="1060"/>
    </row>
    <row r="62" spans="1:15" ht="14.25" x14ac:dyDescent="0.2">
      <c r="A62" s="447"/>
      <c r="B62" s="1058"/>
      <c r="C62" s="1059"/>
      <c r="D62" s="1060"/>
      <c r="E62" s="437"/>
      <c r="F62" s="447"/>
      <c r="G62" s="1058"/>
      <c r="H62" s="1061"/>
      <c r="I62" s="1059"/>
      <c r="J62" s="1060"/>
      <c r="K62" s="437"/>
      <c r="L62" s="447"/>
      <c r="M62" s="1058"/>
      <c r="N62" s="1059"/>
      <c r="O62" s="1060"/>
    </row>
    <row r="63" spans="1:15" ht="14.25" x14ac:dyDescent="0.2">
      <c r="A63" s="447"/>
      <c r="B63" s="1058"/>
      <c r="C63" s="1059"/>
      <c r="D63" s="1060"/>
      <c r="E63" s="437"/>
      <c r="F63" s="447"/>
      <c r="G63" s="1058"/>
      <c r="H63" s="1061"/>
      <c r="I63" s="1059"/>
      <c r="J63" s="1060"/>
      <c r="K63" s="437"/>
      <c r="L63" s="447"/>
      <c r="M63" s="1058"/>
      <c r="N63" s="1059"/>
      <c r="O63" s="1060"/>
    </row>
    <row r="64" spans="1:15" ht="14.25" x14ac:dyDescent="0.2">
      <c r="A64" s="447"/>
      <c r="B64" s="1058"/>
      <c r="C64" s="1059"/>
      <c r="D64" s="1060"/>
      <c r="E64" s="437"/>
      <c r="F64" s="447"/>
      <c r="G64" s="1058"/>
      <c r="H64" s="1061"/>
      <c r="I64" s="1059"/>
      <c r="J64" s="1060"/>
      <c r="K64" s="437"/>
      <c r="L64" s="447"/>
      <c r="M64" s="1058"/>
      <c r="N64" s="1059"/>
      <c r="O64" s="1060"/>
    </row>
    <row r="65" spans="1:15" ht="14.25" x14ac:dyDescent="0.2">
      <c r="A65" s="447"/>
      <c r="B65" s="1058"/>
      <c r="C65" s="1059"/>
      <c r="D65" s="1060"/>
      <c r="E65" s="437"/>
      <c r="F65" s="447"/>
      <c r="G65" s="1058"/>
      <c r="H65" s="1061"/>
      <c r="I65" s="1059"/>
      <c r="J65" s="1060"/>
      <c r="K65" s="437"/>
      <c r="L65" s="447"/>
      <c r="M65" s="1058"/>
      <c r="N65" s="1059"/>
      <c r="O65" s="1060"/>
    </row>
    <row r="66" spans="1:15" ht="14.25" x14ac:dyDescent="0.2">
      <c r="A66" s="447"/>
      <c r="B66" s="1058"/>
      <c r="C66" s="1059"/>
      <c r="D66" s="1060"/>
      <c r="E66" s="437"/>
      <c r="F66" s="447"/>
      <c r="G66" s="1058"/>
      <c r="H66" s="1061"/>
      <c r="I66" s="1059"/>
      <c r="J66" s="1060"/>
      <c r="K66" s="437"/>
      <c r="L66" s="447"/>
      <c r="M66" s="1058"/>
      <c r="N66" s="1059"/>
      <c r="O66" s="1060"/>
    </row>
    <row r="67" spans="1:15" ht="14.25" x14ac:dyDescent="0.2">
      <c r="A67" s="447"/>
      <c r="B67" s="1058"/>
      <c r="C67" s="1059"/>
      <c r="D67" s="1060"/>
      <c r="E67" s="437"/>
      <c r="F67" s="447"/>
      <c r="G67" s="1058"/>
      <c r="H67" s="1061"/>
      <c r="I67" s="1059"/>
      <c r="J67" s="1060"/>
      <c r="K67" s="437"/>
      <c r="L67" s="447"/>
      <c r="M67" s="1058"/>
      <c r="N67" s="1059"/>
      <c r="O67" s="1060"/>
    </row>
    <row r="68" spans="1:15" ht="14.25" x14ac:dyDescent="0.2">
      <c r="A68" s="447"/>
      <c r="B68" s="1058"/>
      <c r="C68" s="1059"/>
      <c r="D68" s="1060"/>
      <c r="E68" s="437"/>
      <c r="F68" s="447"/>
      <c r="G68" s="1058"/>
      <c r="H68" s="1061"/>
      <c r="I68" s="1059"/>
      <c r="J68" s="1060"/>
      <c r="K68" s="437"/>
      <c r="L68" s="447"/>
      <c r="M68" s="1058"/>
      <c r="N68" s="1059"/>
      <c r="O68" s="1060"/>
    </row>
    <row r="69" spans="1:15" ht="14.25" x14ac:dyDescent="0.2">
      <c r="A69" s="447"/>
      <c r="B69" s="1058"/>
      <c r="C69" s="1059"/>
      <c r="D69" s="1060"/>
      <c r="E69" s="437"/>
      <c r="F69" s="447"/>
      <c r="G69" s="1058"/>
      <c r="H69" s="1061"/>
      <c r="I69" s="1059"/>
      <c r="J69" s="1060"/>
      <c r="K69" s="437"/>
      <c r="L69" s="447"/>
      <c r="M69" s="1058"/>
      <c r="N69" s="1059"/>
      <c r="O69" s="1060"/>
    </row>
    <row r="70" spans="1:15" ht="14.25" x14ac:dyDescent="0.2">
      <c r="A70" s="447"/>
      <c r="B70" s="1058"/>
      <c r="C70" s="1059"/>
      <c r="D70" s="1060"/>
      <c r="E70" s="437"/>
      <c r="F70" s="447"/>
      <c r="G70" s="1058"/>
      <c r="H70" s="1061"/>
      <c r="I70" s="1059"/>
      <c r="J70" s="1060"/>
      <c r="K70" s="437"/>
      <c r="L70" s="447"/>
      <c r="M70" s="1058"/>
      <c r="N70" s="1059"/>
      <c r="O70" s="1060"/>
    </row>
    <row r="71" spans="1:15" ht="14.25" x14ac:dyDescent="0.2">
      <c r="A71" s="447"/>
      <c r="B71" s="1058"/>
      <c r="C71" s="1059"/>
      <c r="D71" s="1060"/>
      <c r="E71" s="437"/>
      <c r="F71" s="447"/>
      <c r="G71" s="1058"/>
      <c r="H71" s="1061"/>
      <c r="I71" s="1059"/>
      <c r="J71" s="1060"/>
      <c r="K71" s="437"/>
      <c r="L71" s="447"/>
      <c r="M71" s="1058"/>
      <c r="N71" s="1059"/>
      <c r="O71" s="1060"/>
    </row>
    <row r="72" spans="1:15" ht="14.25" x14ac:dyDescent="0.2">
      <c r="A72" s="447"/>
      <c r="B72" s="1058"/>
      <c r="C72" s="1059"/>
      <c r="D72" s="1060"/>
      <c r="E72" s="437"/>
      <c r="F72" s="447"/>
      <c r="G72" s="1058"/>
      <c r="H72" s="1061"/>
      <c r="I72" s="1059"/>
      <c r="J72" s="1060"/>
      <c r="K72" s="437"/>
      <c r="L72" s="447"/>
      <c r="M72" s="1058"/>
      <c r="N72" s="1059"/>
      <c r="O72" s="1060"/>
    </row>
    <row r="73" spans="1:15" ht="14.25" x14ac:dyDescent="0.2">
      <c r="A73" s="447"/>
      <c r="B73" s="1058"/>
      <c r="C73" s="1059"/>
      <c r="D73" s="1060"/>
      <c r="E73" s="437"/>
      <c r="F73" s="447"/>
      <c r="G73" s="1058"/>
      <c r="H73" s="1061"/>
      <c r="I73" s="1059"/>
      <c r="J73" s="1060"/>
      <c r="K73" s="437"/>
      <c r="L73" s="447"/>
      <c r="M73" s="1058"/>
      <c r="N73" s="1059"/>
      <c r="O73" s="1060"/>
    </row>
    <row r="74" spans="1:15" ht="14.25" x14ac:dyDescent="0.2">
      <c r="A74" s="447"/>
      <c r="B74" s="1058"/>
      <c r="C74" s="1059"/>
      <c r="D74" s="1060"/>
      <c r="E74" s="437"/>
      <c r="F74" s="447"/>
      <c r="G74" s="1058"/>
      <c r="H74" s="1061"/>
      <c r="I74" s="1059"/>
      <c r="J74" s="1060"/>
      <c r="K74" s="437"/>
      <c r="L74" s="447"/>
      <c r="M74" s="1058"/>
      <c r="N74" s="1059"/>
      <c r="O74" s="1060"/>
    </row>
    <row r="75" spans="1:15" ht="14.25" x14ac:dyDescent="0.2">
      <c r="A75" s="447"/>
      <c r="B75" s="1058"/>
      <c r="C75" s="1059"/>
      <c r="D75" s="1060"/>
      <c r="E75" s="437"/>
      <c r="F75" s="447"/>
      <c r="G75" s="1058"/>
      <c r="H75" s="1061"/>
      <c r="I75" s="1059"/>
      <c r="J75" s="1060"/>
      <c r="K75" s="437"/>
      <c r="L75" s="447"/>
      <c r="M75" s="1058"/>
      <c r="N75" s="1059"/>
      <c r="O75" s="1060"/>
    </row>
    <row r="76" spans="1:15" ht="14.25" x14ac:dyDescent="0.2">
      <c r="A76" s="447"/>
      <c r="B76" s="1058"/>
      <c r="C76" s="1059"/>
      <c r="D76" s="1060"/>
      <c r="E76" s="437"/>
      <c r="F76" s="447"/>
      <c r="G76" s="1058"/>
      <c r="H76" s="1061"/>
      <c r="I76" s="1059"/>
      <c r="J76" s="1060"/>
      <c r="K76" s="437"/>
      <c r="L76" s="447"/>
      <c r="M76" s="1058"/>
      <c r="N76" s="1059"/>
      <c r="O76" s="1060"/>
    </row>
    <row r="77" spans="1:15" ht="14.25" x14ac:dyDescent="0.2">
      <c r="A77" s="447"/>
      <c r="B77" s="1058"/>
      <c r="C77" s="1059"/>
      <c r="D77" s="1060"/>
      <c r="E77" s="437"/>
      <c r="F77" s="447"/>
      <c r="G77" s="1058"/>
      <c r="H77" s="1061"/>
      <c r="I77" s="1059"/>
      <c r="J77" s="1060"/>
      <c r="K77" s="437"/>
      <c r="L77" s="447"/>
      <c r="M77" s="1058"/>
      <c r="N77" s="1059"/>
      <c r="O77" s="1060"/>
    </row>
    <row r="78" spans="1:15" ht="14.25" x14ac:dyDescent="0.2">
      <c r="A78" s="447"/>
      <c r="B78" s="1058"/>
      <c r="C78" s="1059"/>
      <c r="D78" s="1060"/>
      <c r="E78" s="437"/>
      <c r="F78" s="447"/>
      <c r="G78" s="1058"/>
      <c r="H78" s="1061"/>
      <c r="I78" s="1059"/>
      <c r="J78" s="1060"/>
      <c r="K78" s="437"/>
      <c r="L78" s="447"/>
      <c r="M78" s="1058"/>
      <c r="N78" s="1059"/>
      <c r="O78" s="1060"/>
    </row>
    <row r="79" spans="1:15" ht="14.25" x14ac:dyDescent="0.2">
      <c r="A79" s="447"/>
      <c r="B79" s="1058"/>
      <c r="C79" s="1059"/>
      <c r="D79" s="1060"/>
      <c r="E79" s="437"/>
      <c r="F79" s="447"/>
      <c r="G79" s="1058"/>
      <c r="H79" s="1061"/>
      <c r="I79" s="1059"/>
      <c r="J79" s="1060"/>
      <c r="K79" s="437"/>
      <c r="L79" s="447"/>
      <c r="M79" s="1058"/>
      <c r="N79" s="1059"/>
      <c r="O79" s="1060"/>
    </row>
    <row r="80" spans="1:15" ht="15" thickBot="1" x14ac:dyDescent="0.25">
      <c r="A80" s="449"/>
      <c r="B80" s="1062"/>
      <c r="C80" s="1063"/>
      <c r="D80" s="1064"/>
      <c r="E80" s="437"/>
      <c r="F80" s="449"/>
      <c r="G80" s="1062"/>
      <c r="H80" s="1065"/>
      <c r="I80" s="1063"/>
      <c r="J80" s="1064"/>
      <c r="K80" s="437"/>
      <c r="L80" s="449"/>
      <c r="M80" s="1062"/>
      <c r="N80" s="1063"/>
      <c r="O80" s="1064"/>
    </row>
  </sheetData>
  <sortState xmlns:xlrd2="http://schemas.microsoft.com/office/spreadsheetml/2017/richdata2" ref="L3:O79">
    <sortCondition ref="O3:O79"/>
  </sortState>
  <mergeCells count="3">
    <mergeCell ref="A1:D1"/>
    <mergeCell ref="F1:J1"/>
    <mergeCell ref="L1:O1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70"/>
  <sheetViews>
    <sheetView workbookViewId="0">
      <selection sqref="A1:D1"/>
    </sheetView>
  </sheetViews>
  <sheetFormatPr defaultColWidth="12" defaultRowHeight="11.25" x14ac:dyDescent="0.2"/>
  <cols>
    <col min="1" max="1" width="26.1640625" customWidth="1"/>
    <col min="2" max="2" width="21" customWidth="1"/>
    <col min="3" max="3" width="22.1640625" customWidth="1"/>
    <col min="4" max="4" width="17.83203125" customWidth="1"/>
  </cols>
  <sheetData>
    <row r="1" spans="1:4" ht="37.5" x14ac:dyDescent="0.2">
      <c r="A1" s="1606" t="s">
        <v>448</v>
      </c>
      <c r="B1" s="1607"/>
      <c r="C1" s="1607"/>
      <c r="D1" s="1607"/>
    </row>
    <row r="2" spans="1:4" ht="21" thickBot="1" x14ac:dyDescent="0.25">
      <c r="A2" s="1608" t="s">
        <v>449</v>
      </c>
      <c r="B2" s="1609"/>
      <c r="C2" s="1609"/>
      <c r="D2" s="1609"/>
    </row>
    <row r="3" spans="1:4" ht="19.5" x14ac:dyDescent="0.4">
      <c r="A3" s="1610" t="s">
        <v>450</v>
      </c>
      <c r="B3" s="451"/>
      <c r="C3" s="452">
        <v>41669</v>
      </c>
      <c r="D3" s="452">
        <v>41669</v>
      </c>
    </row>
    <row r="4" spans="1:4" ht="19.5" x14ac:dyDescent="0.4">
      <c r="A4" s="1611"/>
      <c r="B4" s="664" t="s">
        <v>127</v>
      </c>
      <c r="C4" s="1066" t="s">
        <v>296</v>
      </c>
      <c r="D4" s="1066" t="s">
        <v>132</v>
      </c>
    </row>
    <row r="5" spans="1:4" ht="18" x14ac:dyDescent="0.25">
      <c r="A5" s="1067">
        <v>5</v>
      </c>
      <c r="B5" s="665">
        <v>8.92</v>
      </c>
      <c r="C5" s="1068"/>
      <c r="D5" s="1068"/>
    </row>
    <row r="6" spans="1:4" ht="18" x14ac:dyDescent="0.25">
      <c r="A6" s="1067">
        <v>76</v>
      </c>
      <c r="B6" s="665">
        <v>8.8957664526484734</v>
      </c>
      <c r="C6" s="1068"/>
      <c r="D6" s="1068"/>
    </row>
    <row r="7" spans="1:4" ht="18" x14ac:dyDescent="0.25">
      <c r="A7" s="1067">
        <v>49</v>
      </c>
      <c r="B7" s="665">
        <v>8.3221645491168275</v>
      </c>
      <c r="C7" s="1068"/>
      <c r="D7" s="1068"/>
    </row>
    <row r="8" spans="1:4" ht="18" x14ac:dyDescent="0.25">
      <c r="A8" s="1067">
        <v>45</v>
      </c>
      <c r="B8" s="665">
        <v>8.1434502997002998</v>
      </c>
      <c r="C8" s="1068"/>
      <c r="D8" s="1068"/>
    </row>
    <row r="9" spans="1:4" ht="18" x14ac:dyDescent="0.25">
      <c r="A9" s="1067">
        <v>13</v>
      </c>
      <c r="B9" s="665">
        <v>8.1429328087167061</v>
      </c>
      <c r="C9" s="1068"/>
      <c r="D9" s="1068"/>
    </row>
    <row r="10" spans="1:4" ht="18" x14ac:dyDescent="0.25">
      <c r="A10" s="1067">
        <v>44</v>
      </c>
      <c r="B10" s="665">
        <v>8.1359126984126995</v>
      </c>
      <c r="C10" s="1068"/>
      <c r="D10" s="1068"/>
    </row>
    <row r="11" spans="1:4" ht="18" x14ac:dyDescent="0.25">
      <c r="A11" s="1067">
        <v>18</v>
      </c>
      <c r="B11" s="665">
        <v>8.0572505384063184</v>
      </c>
      <c r="C11" s="1068"/>
      <c r="D11" s="1068"/>
    </row>
    <row r="12" spans="1:4" ht="18" x14ac:dyDescent="0.25">
      <c r="A12" s="1067">
        <v>10</v>
      </c>
      <c r="B12" s="665">
        <v>8.0420123431808985</v>
      </c>
      <c r="C12" s="1068"/>
      <c r="D12" s="1068"/>
    </row>
    <row r="13" spans="1:4" ht="18" x14ac:dyDescent="0.25">
      <c r="A13" s="1067">
        <v>28</v>
      </c>
      <c r="B13" s="665">
        <v>7.9807692307692308</v>
      </c>
      <c r="C13" s="1068"/>
      <c r="D13" s="1068"/>
    </row>
    <row r="14" spans="1:4" ht="18" x14ac:dyDescent="0.25">
      <c r="A14" s="1067">
        <v>46</v>
      </c>
      <c r="B14" s="665">
        <v>7.9620744325767694</v>
      </c>
      <c r="C14" s="1068"/>
      <c r="D14" s="1068"/>
    </row>
    <row r="15" spans="1:4" ht="18" x14ac:dyDescent="0.25">
      <c r="A15" s="1067">
        <v>29</v>
      </c>
      <c r="B15" s="665">
        <v>7.9094781791435107</v>
      </c>
      <c r="C15" s="1068"/>
      <c r="D15" s="1068"/>
    </row>
    <row r="16" spans="1:4" ht="18" x14ac:dyDescent="0.25">
      <c r="A16" s="1067">
        <v>17</v>
      </c>
      <c r="B16" s="665">
        <v>7.8954683288409697</v>
      </c>
      <c r="C16" s="1068"/>
      <c r="D16" s="1068"/>
    </row>
    <row r="17" spans="1:4" ht="18" x14ac:dyDescent="0.25">
      <c r="A17" s="1067">
        <v>8</v>
      </c>
      <c r="B17" s="665">
        <v>7.88</v>
      </c>
      <c r="C17" s="1068"/>
      <c r="D17" s="1068"/>
    </row>
    <row r="18" spans="1:4" ht="18" x14ac:dyDescent="0.25">
      <c r="A18" s="1067">
        <v>71</v>
      </c>
      <c r="B18" s="665">
        <v>7.8683035714285712</v>
      </c>
      <c r="C18" s="1068"/>
      <c r="D18" s="1068"/>
    </row>
    <row r="19" spans="1:4" ht="18" x14ac:dyDescent="0.25">
      <c r="A19" s="1067">
        <v>61</v>
      </c>
      <c r="B19" s="665">
        <v>7.8664889516957865</v>
      </c>
      <c r="C19" s="1068"/>
      <c r="D19" s="1068"/>
    </row>
    <row r="20" spans="1:4" ht="18" x14ac:dyDescent="0.25">
      <c r="A20" s="1067">
        <v>74</v>
      </c>
      <c r="B20" s="665">
        <v>7.8245933936955065</v>
      </c>
      <c r="C20" s="1068"/>
      <c r="D20" s="1068"/>
    </row>
    <row r="21" spans="1:4" ht="18" x14ac:dyDescent="0.25">
      <c r="A21" s="1067">
        <v>72</v>
      </c>
      <c r="B21" s="665">
        <v>7.7676495016611291</v>
      </c>
      <c r="C21" s="1068"/>
      <c r="D21" s="1068"/>
    </row>
    <row r="22" spans="1:4" ht="18" x14ac:dyDescent="0.25">
      <c r="A22" s="1067">
        <v>41</v>
      </c>
      <c r="B22" s="665">
        <v>7.756465517241379</v>
      </c>
      <c r="C22" s="1068"/>
      <c r="D22" s="1068"/>
    </row>
    <row r="23" spans="1:4" ht="18" x14ac:dyDescent="0.25">
      <c r="A23" s="1067">
        <v>16</v>
      </c>
      <c r="B23" s="665">
        <v>7.7367131549189594</v>
      </c>
      <c r="C23" s="1068"/>
      <c r="D23" s="1068"/>
    </row>
    <row r="24" spans="1:4" ht="18" x14ac:dyDescent="0.25">
      <c r="A24" s="1067">
        <v>19</v>
      </c>
      <c r="B24" s="665">
        <v>7.7172996736765773</v>
      </c>
      <c r="C24" s="1068"/>
      <c r="D24" s="1068"/>
    </row>
    <row r="25" spans="1:4" ht="18" x14ac:dyDescent="0.25">
      <c r="A25" s="1067">
        <v>55</v>
      </c>
      <c r="B25" s="665">
        <v>7.7142857142857135</v>
      </c>
      <c r="C25" s="1068"/>
      <c r="D25" s="1068"/>
    </row>
    <row r="26" spans="1:4" ht="18" x14ac:dyDescent="0.25">
      <c r="A26" s="1067">
        <v>34</v>
      </c>
      <c r="B26" s="665">
        <v>7.6959464671397715</v>
      </c>
      <c r="C26" s="1068"/>
      <c r="D26" s="1068"/>
    </row>
    <row r="27" spans="1:4" ht="18" x14ac:dyDescent="0.25">
      <c r="A27" s="1067">
        <v>25</v>
      </c>
      <c r="B27" s="665">
        <v>7.651832338679597</v>
      </c>
      <c r="C27" s="1068"/>
      <c r="D27" s="1068"/>
    </row>
    <row r="28" spans="1:4" ht="18" x14ac:dyDescent="0.25">
      <c r="A28" s="1067">
        <v>12</v>
      </c>
      <c r="B28" s="665">
        <v>7.5961873259052926</v>
      </c>
      <c r="C28" s="1068"/>
      <c r="D28" s="1068"/>
    </row>
    <row r="29" spans="1:4" ht="18" x14ac:dyDescent="0.25">
      <c r="A29" s="1067">
        <v>58</v>
      </c>
      <c r="B29" s="665">
        <v>7.595779220779221</v>
      </c>
      <c r="C29" s="1068"/>
      <c r="D29" s="1068"/>
    </row>
    <row r="30" spans="1:4" ht="18" x14ac:dyDescent="0.25">
      <c r="A30" s="1067">
        <v>69</v>
      </c>
      <c r="B30" s="665">
        <v>7.5727233178654298</v>
      </c>
      <c r="C30" s="1068"/>
      <c r="D30" s="1068"/>
    </row>
    <row r="31" spans="1:4" ht="18" x14ac:dyDescent="0.25">
      <c r="A31" s="1067">
        <v>80</v>
      </c>
      <c r="B31" s="665">
        <v>7.5712893732103081</v>
      </c>
      <c r="C31" s="1068"/>
      <c r="D31" s="1068"/>
    </row>
    <row r="32" spans="1:4" ht="18" x14ac:dyDescent="0.25">
      <c r="A32" s="1067">
        <v>59</v>
      </c>
      <c r="B32" s="665">
        <v>7.5427053371684245</v>
      </c>
      <c r="C32" s="1068"/>
      <c r="D32" s="1068"/>
    </row>
    <row r="33" spans="1:4" ht="18" x14ac:dyDescent="0.25">
      <c r="A33" s="1067">
        <v>9</v>
      </c>
      <c r="B33" s="665">
        <v>7.5361189801699719</v>
      </c>
      <c r="C33" s="1068"/>
      <c r="D33" s="1068"/>
    </row>
    <row r="34" spans="1:4" ht="18" x14ac:dyDescent="0.25">
      <c r="A34" s="1067">
        <v>11</v>
      </c>
      <c r="B34" s="665">
        <v>7.5161454478164318</v>
      </c>
      <c r="C34" s="1068"/>
      <c r="D34" s="1068"/>
    </row>
    <row r="35" spans="1:4" ht="18" x14ac:dyDescent="0.25">
      <c r="A35" s="1067">
        <v>15</v>
      </c>
      <c r="B35" s="665">
        <v>7.4952602827763499</v>
      </c>
      <c r="C35" s="1068"/>
      <c r="D35" s="1068"/>
    </row>
    <row r="36" spans="1:4" ht="18" x14ac:dyDescent="0.25">
      <c r="A36" s="1067">
        <v>62</v>
      </c>
      <c r="B36" s="665">
        <v>7.482262703739214</v>
      </c>
      <c r="C36" s="1068"/>
      <c r="D36" s="1068"/>
    </row>
    <row r="37" spans="1:4" ht="18" x14ac:dyDescent="0.25">
      <c r="A37" s="1067">
        <v>77</v>
      </c>
      <c r="B37" s="665">
        <v>7.4625576036866361</v>
      </c>
      <c r="C37" s="1068"/>
      <c r="D37" s="1068"/>
    </row>
    <row r="38" spans="1:4" ht="18" x14ac:dyDescent="0.25">
      <c r="A38" s="1067">
        <v>3</v>
      </c>
      <c r="B38" s="665">
        <v>7.4296754992319514</v>
      </c>
      <c r="C38" s="1068"/>
      <c r="D38" s="1068"/>
    </row>
    <row r="39" spans="1:4" ht="18" x14ac:dyDescent="0.25">
      <c r="A39" s="1067">
        <v>65</v>
      </c>
      <c r="B39" s="665">
        <v>7.4277597402597397</v>
      </c>
      <c r="C39" s="1068"/>
      <c r="D39" s="1068"/>
    </row>
    <row r="40" spans="1:4" ht="18" x14ac:dyDescent="0.25">
      <c r="A40" s="1069">
        <v>50</v>
      </c>
      <c r="B40" s="1070">
        <v>7.3913690476190474</v>
      </c>
      <c r="C40" s="1068"/>
      <c r="D40" s="1068"/>
    </row>
    <row r="41" spans="1:4" ht="18" x14ac:dyDescent="0.25">
      <c r="A41" s="666">
        <v>1</v>
      </c>
      <c r="B41" s="453">
        <v>7.28</v>
      </c>
      <c r="C41" s="454"/>
      <c r="D41" s="454"/>
    </row>
    <row r="42" spans="1:4" ht="18" x14ac:dyDescent="0.25">
      <c r="A42" s="1067">
        <v>83</v>
      </c>
      <c r="B42" s="665">
        <v>7.2704348016848019</v>
      </c>
      <c r="C42" s="1068"/>
      <c r="D42" s="1068"/>
    </row>
    <row r="43" spans="1:4" ht="18" x14ac:dyDescent="0.25">
      <c r="A43" s="1067">
        <v>33</v>
      </c>
      <c r="B43" s="665">
        <v>7.2468856062943541</v>
      </c>
      <c r="C43" s="1068"/>
      <c r="D43" s="1068"/>
    </row>
    <row r="44" spans="1:4" ht="18" x14ac:dyDescent="0.25">
      <c r="A44" s="1067">
        <v>42</v>
      </c>
      <c r="B44" s="665">
        <v>7.2413793103448274</v>
      </c>
      <c r="C44" s="1068"/>
      <c r="D44" s="1068"/>
    </row>
    <row r="45" spans="1:4" ht="18" x14ac:dyDescent="0.25">
      <c r="A45" s="1067">
        <v>64</v>
      </c>
      <c r="B45" s="665">
        <v>7.2232926065162903</v>
      </c>
      <c r="C45" s="1068"/>
      <c r="D45" s="1068"/>
    </row>
    <row r="46" spans="1:4" ht="18" x14ac:dyDescent="0.25">
      <c r="A46" s="1067">
        <v>60</v>
      </c>
      <c r="B46" s="665">
        <v>7.2188538205980066</v>
      </c>
      <c r="C46" s="1068"/>
      <c r="D46" s="1068"/>
    </row>
    <row r="47" spans="1:4" ht="18" x14ac:dyDescent="0.25">
      <c r="A47" s="1067">
        <v>47</v>
      </c>
      <c r="B47" s="665">
        <v>7.2123175883256518</v>
      </c>
      <c r="C47" s="1068"/>
      <c r="D47" s="1068"/>
    </row>
    <row r="48" spans="1:4" ht="18" x14ac:dyDescent="0.25">
      <c r="A48" s="1069">
        <v>31</v>
      </c>
      <c r="B48" s="1070">
        <v>7.2101147028154324</v>
      </c>
      <c r="C48" s="1068"/>
      <c r="D48" s="1068"/>
    </row>
    <row r="49" spans="1:4" ht="18" x14ac:dyDescent="0.25">
      <c r="A49" s="666">
        <v>27</v>
      </c>
      <c r="B49" s="453">
        <v>7.2094661803713525</v>
      </c>
      <c r="C49" s="454"/>
      <c r="D49" s="454"/>
    </row>
    <row r="50" spans="1:4" ht="18" x14ac:dyDescent="0.25">
      <c r="A50" s="1067">
        <v>56</v>
      </c>
      <c r="B50" s="665">
        <v>7.1494603369603364</v>
      </c>
      <c r="C50" s="1068"/>
      <c r="D50" s="1068"/>
    </row>
    <row r="51" spans="1:4" ht="18" x14ac:dyDescent="0.25">
      <c r="A51" s="1067">
        <v>66</v>
      </c>
      <c r="B51" s="665">
        <v>7.0895979020979016</v>
      </c>
      <c r="C51" s="1068"/>
      <c r="D51" s="1068"/>
    </row>
    <row r="52" spans="1:4" ht="18" x14ac:dyDescent="0.25">
      <c r="A52" s="1067">
        <v>73</v>
      </c>
      <c r="B52" s="665">
        <v>7.0747481684981679</v>
      </c>
      <c r="C52" s="1068"/>
      <c r="D52" s="1068"/>
    </row>
    <row r="53" spans="1:4" ht="18" x14ac:dyDescent="0.25">
      <c r="A53" s="1067">
        <v>20</v>
      </c>
      <c r="B53" s="665">
        <v>7.0632022471910112</v>
      </c>
      <c r="C53" s="1068"/>
      <c r="D53" s="1068"/>
    </row>
    <row r="54" spans="1:4" ht="18" x14ac:dyDescent="0.25">
      <c r="A54" s="1067">
        <v>43</v>
      </c>
      <c r="B54" s="665">
        <v>7.0529181184668985</v>
      </c>
      <c r="C54" s="1068"/>
      <c r="D54" s="1068"/>
    </row>
    <row r="55" spans="1:4" ht="18" x14ac:dyDescent="0.25">
      <c r="A55" s="1067">
        <v>68</v>
      </c>
      <c r="B55" s="665">
        <v>6.98</v>
      </c>
      <c r="C55" s="1068"/>
      <c r="D55" s="1068"/>
    </row>
    <row r="56" spans="1:4" ht="18" x14ac:dyDescent="0.25">
      <c r="A56" s="1067">
        <v>32</v>
      </c>
      <c r="B56" s="665">
        <v>6.9593536446469244</v>
      </c>
      <c r="C56" s="1068"/>
      <c r="D56" s="1068"/>
    </row>
    <row r="57" spans="1:4" ht="18" x14ac:dyDescent="0.25">
      <c r="A57" s="1069">
        <v>78</v>
      </c>
      <c r="B57" s="1070">
        <v>6.9551612504124058</v>
      </c>
      <c r="C57" s="1068"/>
      <c r="D57" s="1068"/>
    </row>
    <row r="58" spans="1:4" ht="18" x14ac:dyDescent="0.25">
      <c r="A58" s="1067">
        <v>2</v>
      </c>
      <c r="B58" s="665">
        <v>6.9285714285714288</v>
      </c>
      <c r="C58" s="1068"/>
      <c r="D58" s="1068"/>
    </row>
    <row r="59" spans="1:4" ht="18" x14ac:dyDescent="0.25">
      <c r="A59" s="1067">
        <v>67</v>
      </c>
      <c r="B59" s="665">
        <v>6.82</v>
      </c>
      <c r="C59" s="1068"/>
      <c r="D59" s="1068"/>
    </row>
    <row r="60" spans="1:4" ht="18" x14ac:dyDescent="0.25">
      <c r="A60" s="1067">
        <v>57</v>
      </c>
      <c r="B60" s="665">
        <v>6.7883851434742359</v>
      </c>
      <c r="C60" s="1068"/>
      <c r="D60" s="1068"/>
    </row>
    <row r="61" spans="1:4" ht="18" x14ac:dyDescent="0.25">
      <c r="A61" s="1067">
        <v>54</v>
      </c>
      <c r="B61" s="665">
        <v>6.7857924351359795</v>
      </c>
      <c r="C61" s="1068"/>
      <c r="D61" s="1068"/>
    </row>
    <row r="62" spans="1:4" ht="18" x14ac:dyDescent="0.25">
      <c r="A62" s="1067">
        <v>4</v>
      </c>
      <c r="B62" s="665">
        <v>6.7643101761252442</v>
      </c>
      <c r="C62" s="1068"/>
      <c r="D62" s="1068"/>
    </row>
    <row r="63" spans="1:4" ht="18" x14ac:dyDescent="0.25">
      <c r="A63" s="1067">
        <v>23</v>
      </c>
      <c r="B63" s="665">
        <v>6.74540278270117</v>
      </c>
      <c r="C63" s="1068"/>
      <c r="D63" s="1068"/>
    </row>
    <row r="64" spans="1:4" ht="18" x14ac:dyDescent="0.25">
      <c r="A64" s="1067">
        <v>22</v>
      </c>
      <c r="B64" s="665">
        <v>6.7267369727047148</v>
      </c>
      <c r="C64" s="1068"/>
      <c r="D64" s="1068"/>
    </row>
    <row r="65" spans="1:4" ht="18" x14ac:dyDescent="0.25">
      <c r="A65" s="1067">
        <v>24</v>
      </c>
      <c r="B65" s="665">
        <v>6.5703463203463208</v>
      </c>
      <c r="C65" s="1068"/>
      <c r="D65" s="1068"/>
    </row>
    <row r="66" spans="1:4" ht="18" x14ac:dyDescent="0.25">
      <c r="A66" s="1067">
        <v>26</v>
      </c>
      <c r="B66" s="665">
        <v>6.5427360014357498</v>
      </c>
      <c r="C66" s="1068"/>
      <c r="D66" s="1068"/>
    </row>
    <row r="67" spans="1:4" ht="18" x14ac:dyDescent="0.25">
      <c r="A67" s="1067">
        <v>40</v>
      </c>
      <c r="B67" s="665">
        <v>6.4844193472090819</v>
      </c>
      <c r="C67" s="1068"/>
      <c r="D67" s="1068"/>
    </row>
    <row r="68" spans="1:4" ht="18.75" thickBot="1" x14ac:dyDescent="0.3">
      <c r="A68" s="1071">
        <v>79</v>
      </c>
      <c r="B68" s="1072">
        <v>6.3472670106417279</v>
      </c>
      <c r="C68" s="1073"/>
      <c r="D68" s="1073"/>
    </row>
    <row r="69" spans="1:4" ht="18" x14ac:dyDescent="0.25">
      <c r="A69" s="455"/>
      <c r="B69" s="456"/>
      <c r="C69" s="457"/>
      <c r="D69" s="457"/>
    </row>
    <row r="70" spans="1:4" ht="18" x14ac:dyDescent="0.25">
      <c r="A70" s="455"/>
      <c r="B70" s="456"/>
      <c r="C70" s="457"/>
      <c r="D70" s="457"/>
    </row>
  </sheetData>
  <sortState xmlns:xlrd2="http://schemas.microsoft.com/office/spreadsheetml/2017/richdata2" ref="A6:B68">
    <sortCondition descending="1" ref="B5:B68"/>
  </sortState>
  <mergeCells count="3">
    <mergeCell ref="A1:D1"/>
    <mergeCell ref="A2:D2"/>
    <mergeCell ref="A3:A4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  <pageSetUpPr fitToPage="1"/>
  </sheetPr>
  <dimension ref="A1:AS86"/>
  <sheetViews>
    <sheetView tabSelected="1" topLeftCell="A46" zoomScale="125" zoomScaleNormal="125" zoomScalePageLayoutView="125" workbookViewId="0">
      <selection activeCell="A61" sqref="A61:W61"/>
    </sheetView>
  </sheetViews>
  <sheetFormatPr defaultColWidth="9" defaultRowHeight="11.25" x14ac:dyDescent="0.2"/>
  <cols>
    <col min="1" max="1" width="4.83203125" customWidth="1"/>
    <col min="2" max="2" width="3.83203125" customWidth="1"/>
    <col min="3" max="3" width="28.1640625" customWidth="1"/>
    <col min="4" max="4" width="9.5" bestFit="1" customWidth="1"/>
    <col min="5" max="5" width="9.5" customWidth="1"/>
    <col min="6" max="6" width="6.1640625" customWidth="1"/>
    <col min="7" max="7" width="3.83203125" customWidth="1"/>
    <col min="8" max="8" width="3.1640625" customWidth="1"/>
    <col min="9" max="9" width="4" customWidth="1"/>
    <col min="10" max="10" width="17.1640625" bestFit="1" customWidth="1"/>
    <col min="11" max="11" width="8.1640625" bestFit="1" customWidth="1"/>
    <col min="12" max="12" width="5.83203125" customWidth="1"/>
    <col min="13" max="13" width="7.5" bestFit="1" customWidth="1"/>
    <col min="14" max="14" width="3.83203125" customWidth="1"/>
    <col min="15" max="15" width="8.83203125" customWidth="1"/>
    <col min="16" max="16" width="7.5" customWidth="1"/>
    <col min="17" max="17" width="7.1640625" customWidth="1"/>
    <col min="18" max="19" width="6.83203125" customWidth="1"/>
    <col min="20" max="20" width="5.83203125" customWidth="1"/>
    <col min="21" max="21" width="11.6640625" customWidth="1"/>
    <col min="22" max="22" width="10.6640625" customWidth="1"/>
    <col min="23" max="23" width="5.83203125" customWidth="1"/>
    <col min="24" max="24" width="6.83203125" customWidth="1"/>
    <col min="25" max="25" width="8.33203125" customWidth="1"/>
    <col min="26" max="26" width="0.1640625" customWidth="1"/>
    <col min="27" max="27" width="7.1640625" customWidth="1"/>
    <col min="28" max="30" width="9.6640625" customWidth="1"/>
    <col min="31" max="31" width="43.83203125" customWidth="1"/>
    <col min="32" max="32" width="6.83203125" customWidth="1"/>
    <col min="33" max="33" width="9" customWidth="1"/>
    <col min="34" max="34" width="8.1640625" customWidth="1"/>
    <col min="35" max="35" width="6.1640625" customWidth="1"/>
    <col min="36" max="42" width="12.83203125" customWidth="1"/>
    <col min="43" max="45" width="9" customWidth="1"/>
  </cols>
  <sheetData>
    <row r="1" spans="1:45" ht="24" customHeight="1" x14ac:dyDescent="0.2">
      <c r="A1" s="1490" t="s">
        <v>90</v>
      </c>
      <c r="B1" s="1491"/>
      <c r="C1" s="1491"/>
      <c r="D1" s="1491"/>
      <c r="E1" s="1491"/>
      <c r="F1" s="1491"/>
      <c r="G1" s="1491"/>
      <c r="H1" s="1491"/>
      <c r="I1" s="1491"/>
      <c r="J1" s="1491"/>
      <c r="K1" s="1491"/>
      <c r="L1" s="1491"/>
      <c r="M1" s="1491"/>
      <c r="N1" s="1491"/>
      <c r="O1" s="1491"/>
      <c r="P1" s="1491"/>
      <c r="Q1" s="1491"/>
      <c r="R1" s="1491"/>
      <c r="S1" s="1491"/>
      <c r="T1" s="1491"/>
      <c r="U1" s="1491"/>
      <c r="V1" s="1491"/>
      <c r="W1" s="1491"/>
      <c r="X1" s="89"/>
      <c r="Y1" s="89"/>
      <c r="Z1" s="89"/>
      <c r="AA1" s="89"/>
      <c r="AB1" s="89"/>
      <c r="AC1" s="1335"/>
      <c r="AD1" s="1335"/>
      <c r="AE1" s="89"/>
      <c r="AF1" s="89"/>
      <c r="AG1" s="1" t="s">
        <v>91</v>
      </c>
      <c r="AH1" s="1"/>
      <c r="AI1" s="1"/>
      <c r="AJ1" s="20" t="s">
        <v>92</v>
      </c>
      <c r="AL1" s="21" t="s">
        <v>93</v>
      </c>
      <c r="AN1" s="21" t="s">
        <v>94</v>
      </c>
      <c r="AP1" s="1"/>
      <c r="AQ1" s="2"/>
    </row>
    <row r="2" spans="1:45" ht="20.100000000000001" customHeight="1" thickBot="1" x14ac:dyDescent="0.25">
      <c r="A2" s="1442" t="s">
        <v>454</v>
      </c>
      <c r="B2" s="1443"/>
      <c r="C2" s="1443"/>
      <c r="D2" s="1443"/>
      <c r="E2" s="1443"/>
      <c r="F2" s="1443"/>
      <c r="G2" s="1443"/>
      <c r="H2" s="1443"/>
      <c r="I2" s="1443"/>
      <c r="J2" s="1443"/>
      <c r="K2" s="1443"/>
      <c r="L2" s="1443"/>
      <c r="M2" s="1443"/>
      <c r="N2" s="1443"/>
      <c r="O2" s="1443"/>
      <c r="P2" s="1443"/>
      <c r="Q2" s="1443"/>
      <c r="R2" s="1443"/>
      <c r="S2" s="1443"/>
      <c r="T2" s="1443"/>
      <c r="U2" s="1443"/>
      <c r="V2" s="1443"/>
      <c r="W2" s="1443"/>
      <c r="X2" s="417"/>
      <c r="Y2" s="417"/>
      <c r="Z2" s="417"/>
      <c r="AA2" s="417"/>
      <c r="AB2" s="417"/>
      <c r="AC2" s="1332"/>
      <c r="AD2" s="1332"/>
      <c r="AE2" s="417"/>
      <c r="AF2" s="417"/>
      <c r="AG2" s="3" t="s">
        <v>91</v>
      </c>
      <c r="AH2" s="3"/>
      <c r="AI2" s="3"/>
      <c r="AJ2" s="35">
        <v>44537</v>
      </c>
      <c r="AL2" s="36">
        <v>112</v>
      </c>
      <c r="AN2" s="36">
        <v>28</v>
      </c>
      <c r="AP2" s="1"/>
      <c r="AQ2" s="1"/>
    </row>
    <row r="3" spans="1:45" ht="11.1" customHeight="1" x14ac:dyDescent="0.2">
      <c r="A3" s="399" t="s">
        <v>95</v>
      </c>
      <c r="B3" s="5" t="s">
        <v>96</v>
      </c>
      <c r="C3" s="396"/>
      <c r="D3" s="6"/>
      <c r="E3" s="397" t="s">
        <v>91</v>
      </c>
      <c r="F3" s="1497" t="s">
        <v>97</v>
      </c>
      <c r="G3" s="1498"/>
      <c r="H3" s="1498"/>
      <c r="I3" s="1499"/>
      <c r="J3" s="1495" t="s">
        <v>98</v>
      </c>
      <c r="K3" s="1496"/>
      <c r="L3" s="1492" t="s">
        <v>99</v>
      </c>
      <c r="M3" s="1493"/>
      <c r="N3" s="1494"/>
      <c r="O3" s="115" t="s">
        <v>100</v>
      </c>
      <c r="P3" s="1500" t="s">
        <v>455</v>
      </c>
      <c r="Q3" s="1493"/>
      <c r="R3" s="1493"/>
      <c r="S3" s="1493"/>
      <c r="T3" s="1493"/>
      <c r="U3" s="1493"/>
      <c r="V3" s="1493"/>
      <c r="W3" s="1494"/>
      <c r="X3" s="1501" t="s">
        <v>453</v>
      </c>
      <c r="Y3" s="1502"/>
      <c r="Z3" s="1502"/>
      <c r="AA3" s="1502"/>
      <c r="AB3" s="1503"/>
      <c r="AC3" s="1334" t="s">
        <v>462</v>
      </c>
      <c r="AD3" s="1334" t="s">
        <v>463</v>
      </c>
      <c r="AE3" s="90" t="s">
        <v>101</v>
      </c>
      <c r="AF3" s="1391"/>
      <c r="AG3" s="1487" t="s">
        <v>103</v>
      </c>
      <c r="AH3" s="1488"/>
      <c r="AI3" s="1489"/>
      <c r="AJ3" s="24" t="s">
        <v>104</v>
      </c>
      <c r="AK3" s="24" t="s">
        <v>104</v>
      </c>
      <c r="AL3" s="24" t="s">
        <v>105</v>
      </c>
      <c r="AM3" s="24" t="s">
        <v>106</v>
      </c>
      <c r="AN3" s="24" t="s">
        <v>107</v>
      </c>
      <c r="AO3" s="24" t="s">
        <v>108</v>
      </c>
      <c r="AP3" s="26" t="s">
        <v>109</v>
      </c>
      <c r="AQ3" s="128" t="s">
        <v>110</v>
      </c>
      <c r="AR3" s="127" t="s">
        <v>111</v>
      </c>
      <c r="AS3" s="127" t="s">
        <v>112</v>
      </c>
    </row>
    <row r="4" spans="1:45" ht="12" customHeight="1" thickBot="1" x14ac:dyDescent="0.25">
      <c r="A4" s="400" t="s">
        <v>113</v>
      </c>
      <c r="B4" s="9" t="s">
        <v>113</v>
      </c>
      <c r="C4" s="395" t="s">
        <v>114</v>
      </c>
      <c r="D4" s="10" t="s">
        <v>115</v>
      </c>
      <c r="E4" s="398" t="s">
        <v>116</v>
      </c>
      <c r="F4" s="1471"/>
      <c r="G4" s="1472"/>
      <c r="H4" s="1472"/>
      <c r="I4" s="1473"/>
      <c r="J4" s="393" t="s">
        <v>117</v>
      </c>
      <c r="K4" s="394" t="s">
        <v>118</v>
      </c>
      <c r="L4" s="113" t="s">
        <v>118</v>
      </c>
      <c r="M4" s="113" t="s">
        <v>119</v>
      </c>
      <c r="N4" s="114" t="s">
        <v>120</v>
      </c>
      <c r="O4" s="392" t="s">
        <v>118</v>
      </c>
      <c r="P4" s="113" t="s">
        <v>121</v>
      </c>
      <c r="Q4" s="113" t="s">
        <v>122</v>
      </c>
      <c r="R4" s="113" t="s">
        <v>118</v>
      </c>
      <c r="S4" s="116" t="str">
        <f>+Dates!A4</f>
        <v>28 Days</v>
      </c>
      <c r="T4" s="113" t="s">
        <v>123</v>
      </c>
      <c r="U4" s="113" t="s">
        <v>119</v>
      </c>
      <c r="V4" s="113" t="s">
        <v>124</v>
      </c>
      <c r="W4" s="401" t="s">
        <v>119</v>
      </c>
      <c r="X4" s="671" t="s">
        <v>125</v>
      </c>
      <c r="Y4" s="672" t="s">
        <v>122</v>
      </c>
      <c r="Z4" s="672" t="s">
        <v>126</v>
      </c>
      <c r="AA4" s="672" t="s">
        <v>118</v>
      </c>
      <c r="AB4" s="673" t="s">
        <v>119</v>
      </c>
      <c r="AC4" s="1396" t="s">
        <v>447</v>
      </c>
      <c r="AD4" s="1396" t="s">
        <v>259</v>
      </c>
      <c r="AE4" s="402" t="s">
        <v>127</v>
      </c>
      <c r="AF4" s="1392"/>
      <c r="AG4" s="22" t="s">
        <v>117</v>
      </c>
      <c r="AH4" s="22" t="s">
        <v>121</v>
      </c>
      <c r="AI4" s="23" t="s">
        <v>105</v>
      </c>
      <c r="AJ4" s="25" t="s">
        <v>129</v>
      </c>
      <c r="AK4" s="25" t="s">
        <v>121</v>
      </c>
      <c r="AL4" s="25" t="s">
        <v>130</v>
      </c>
      <c r="AM4" s="25" t="s">
        <v>131</v>
      </c>
      <c r="AN4" s="25" t="s">
        <v>131</v>
      </c>
      <c r="AO4" s="25" t="s">
        <v>131</v>
      </c>
      <c r="AP4" s="27" t="s">
        <v>132</v>
      </c>
      <c r="AQ4" s="1"/>
    </row>
    <row r="5" spans="1:45" ht="15.75" customHeight="1" thickBot="1" x14ac:dyDescent="0.25">
      <c r="A5" s="1469" t="s">
        <v>133</v>
      </c>
      <c r="B5" s="1470"/>
      <c r="C5" s="1470"/>
      <c r="D5" s="1470"/>
      <c r="E5" s="1470"/>
      <c r="F5" s="1470"/>
      <c r="G5" s="1470"/>
      <c r="H5" s="1470"/>
      <c r="I5" s="1470"/>
      <c r="J5" s="1470"/>
      <c r="K5" s="1470"/>
      <c r="L5" s="1470"/>
      <c r="M5" s="1470"/>
      <c r="N5" s="1470"/>
      <c r="O5" s="1470"/>
      <c r="P5" s="1470"/>
      <c r="Q5" s="1470"/>
      <c r="R5" s="1470"/>
      <c r="S5" s="1470"/>
      <c r="T5" s="1470"/>
      <c r="U5" s="1470"/>
      <c r="V5" s="1470"/>
      <c r="W5" s="1470"/>
      <c r="X5" s="382"/>
      <c r="Y5" s="382"/>
      <c r="Z5" s="382"/>
      <c r="AA5" s="382"/>
      <c r="AB5" s="382"/>
      <c r="AC5" s="1336"/>
      <c r="AD5" s="1336"/>
      <c r="AE5" s="380"/>
      <c r="AF5" s="381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1"/>
    </row>
    <row r="6" spans="1:45" ht="15.75" customHeight="1" thickBot="1" x14ac:dyDescent="0.25">
      <c r="A6" s="1249">
        <v>4</v>
      </c>
      <c r="B6" s="1077" t="s">
        <v>134</v>
      </c>
      <c r="C6" s="1078" t="s">
        <v>135</v>
      </c>
      <c r="D6" s="1079" t="s">
        <v>136</v>
      </c>
      <c r="E6" s="1080" t="s">
        <v>137</v>
      </c>
      <c r="F6" s="1476">
        <v>19877130</v>
      </c>
      <c r="G6" s="1477"/>
      <c r="H6" s="1477"/>
      <c r="I6" s="1478"/>
      <c r="J6" s="1081">
        <v>44105</v>
      </c>
      <c r="K6" s="1082">
        <v>85</v>
      </c>
      <c r="L6" s="1079">
        <v>764</v>
      </c>
      <c r="M6" s="1083">
        <v>100</v>
      </c>
      <c r="N6" s="1084"/>
      <c r="O6" s="1085">
        <v>975</v>
      </c>
      <c r="P6" s="1086">
        <f>AJ2-J6</f>
        <v>432</v>
      </c>
      <c r="Q6" s="1087">
        <v>52</v>
      </c>
      <c r="R6" s="1">
        <v>1585</v>
      </c>
      <c r="S6" s="1088">
        <f t="shared" ref="S6:S25" si="0">IF(AL$2=0," ",IF(AN$2=0," ",IF(R6=0," ",IF(AP6=0," ",(R6-AP6)/(AN$2)))))</f>
        <v>4.1071428571428568</v>
      </c>
      <c r="T6" s="1088">
        <f t="shared" ref="T6:T25" si="1">IF(AL$2=0," ",IF(R6=0," ",IF(O6=0," ",(R6-O6)/AL$2)))</f>
        <v>5.4464285714285712</v>
      </c>
      <c r="U6" s="1089">
        <f t="shared" ref="U6:U25" si="2">IF(T6=0," ",(T6/T$26)*100)</f>
        <v>124.84011256075725</v>
      </c>
      <c r="V6" s="1088">
        <f t="shared" ref="V6:V25" si="3">IF(AL$2=0,O6/P6,R6/P6)</f>
        <v>3.6689814814814814</v>
      </c>
      <c r="W6" s="1090">
        <f t="shared" ref="W6:W25" si="4">IF(V6=0," ",(V6/V$26)*100)</f>
        <v>108.16564493645591</v>
      </c>
      <c r="X6" s="1091">
        <v>37.65</v>
      </c>
      <c r="Y6" s="1092">
        <v>48.7</v>
      </c>
      <c r="Z6" s="1092"/>
      <c r="AA6" s="1093">
        <v>1294</v>
      </c>
      <c r="AB6" s="1094">
        <f t="shared" ref="AB6:AB25" si="5">(AA6/$AA$26)*100</f>
        <v>99.484892750057668</v>
      </c>
      <c r="AC6" s="1406">
        <v>-1.57</v>
      </c>
      <c r="AD6" s="1395"/>
      <c r="AE6" s="530"/>
      <c r="AF6" s="373"/>
      <c r="AG6" s="674"/>
      <c r="AH6" s="616">
        <f t="shared" ref="AH6:AH25" si="6">+AG6-J6</f>
        <v>-44105</v>
      </c>
      <c r="AI6" s="617"/>
      <c r="AJ6" s="618"/>
      <c r="AK6" s="619" t="str">
        <f t="shared" ref="AK6:AK25" si="7">IF(AJ6="ET","ET",IF(AJ6=0," ",J6-AJ6))</f>
        <v xml:space="preserve"> </v>
      </c>
      <c r="AL6" s="620"/>
      <c r="AM6" s="621">
        <f t="shared" ref="AM6:AM14" si="8">IF(AK6="ET",0,IF(AK6=0,0,IF(AK6&lt;761,1.32,IF(AK6&lt;1126,0.74,IF(AK6&lt;1491,0.39,IF(AK6&lt;1856,0.14,IF(AK6&lt;2951,0,IF(AK6&lt;3316,0.08,0))))))))</f>
        <v>0</v>
      </c>
      <c r="AN6" s="621">
        <f t="shared" ref="AN6:AN14" si="9">IF(AK6="ET",0,IF(AK6=0,0,IF(AK6&lt;3316,0,IF(AK6&lt;3681,0.16,IF(AK6&lt;4046,0.26,IF(AK6&lt;4411,0.38,0.52))))))</f>
        <v>0.52</v>
      </c>
      <c r="AO6" s="619">
        <f t="shared" ref="AO6:AO14" si="10">IF(AK6="ET",0,IF(AK6=0," ",IF(AK6&lt;769,79,IF(AK6&lt;982,64,IF(AK6&lt;1164,42,IF(AK6&lt;1347,31,IF(AK6&lt;1712,18,IF(AK6&gt;3536,10,0))))))))</f>
        <v>10</v>
      </c>
      <c r="AP6" s="1074">
        <v>1470</v>
      </c>
      <c r="AQ6" s="1"/>
    </row>
    <row r="7" spans="1:45" ht="15.75" customHeight="1" thickBot="1" x14ac:dyDescent="0.25">
      <c r="A7" s="1249">
        <v>5</v>
      </c>
      <c r="B7" s="1077" t="s">
        <v>134</v>
      </c>
      <c r="C7" s="1095" t="s">
        <v>138</v>
      </c>
      <c r="D7" s="1096" t="s">
        <v>139</v>
      </c>
      <c r="E7" s="1080" t="s">
        <v>137</v>
      </c>
      <c r="F7" s="1479">
        <v>19860938</v>
      </c>
      <c r="G7" s="1480"/>
      <c r="H7" s="1480"/>
      <c r="I7" s="1481"/>
      <c r="J7" s="1097">
        <v>44082</v>
      </c>
      <c r="K7" s="1098">
        <v>93</v>
      </c>
      <c r="L7" s="1099">
        <v>730</v>
      </c>
      <c r="M7" s="1083">
        <v>100</v>
      </c>
      <c r="N7" s="1084"/>
      <c r="O7" s="1100">
        <v>1020</v>
      </c>
      <c r="P7" s="1101">
        <f>AJ2-J7</f>
        <v>455</v>
      </c>
      <c r="Q7" s="1102">
        <v>54</v>
      </c>
      <c r="R7" s="1">
        <v>1642</v>
      </c>
      <c r="S7" s="1088">
        <f t="shared" si="0"/>
        <v>5.0714285714285712</v>
      </c>
      <c r="T7" s="1103">
        <f t="shared" si="1"/>
        <v>5.5535714285714288</v>
      </c>
      <c r="U7" s="1089">
        <f t="shared" si="2"/>
        <v>127.29598362752625</v>
      </c>
      <c r="V7" s="1103">
        <f t="shared" si="3"/>
        <v>3.6087912087912088</v>
      </c>
      <c r="W7" s="1104">
        <f t="shared" si="4"/>
        <v>106.39116891434864</v>
      </c>
      <c r="X7" s="1103">
        <v>35.909999999999997</v>
      </c>
      <c r="Y7" s="1092">
        <v>48.2</v>
      </c>
      <c r="Z7" s="1092"/>
      <c r="AA7" s="1093">
        <v>1301</v>
      </c>
      <c r="AB7" s="1094">
        <f t="shared" si="5"/>
        <v>100.02306450372875</v>
      </c>
      <c r="AC7" s="1406">
        <v>-1.19</v>
      </c>
      <c r="AD7" s="1395"/>
      <c r="AE7" s="675"/>
      <c r="AF7" s="626"/>
      <c r="AG7" s="674"/>
      <c r="AH7" s="616">
        <f t="shared" si="6"/>
        <v>-44082</v>
      </c>
      <c r="AI7" s="617"/>
      <c r="AJ7" s="628"/>
      <c r="AK7" s="619" t="str">
        <f t="shared" si="7"/>
        <v xml:space="preserve"> </v>
      </c>
      <c r="AL7" s="620"/>
      <c r="AM7" s="621">
        <f t="shared" si="8"/>
        <v>0</v>
      </c>
      <c r="AN7" s="621">
        <f t="shared" si="9"/>
        <v>0.52</v>
      </c>
      <c r="AO7" s="619">
        <f t="shared" si="10"/>
        <v>10</v>
      </c>
      <c r="AP7" s="1074">
        <v>1500</v>
      </c>
      <c r="AQ7" s="1"/>
    </row>
    <row r="8" spans="1:45" ht="15.75" customHeight="1" thickBot="1" x14ac:dyDescent="0.25">
      <c r="A8" s="1249">
        <v>7</v>
      </c>
      <c r="B8" s="1077" t="s">
        <v>134</v>
      </c>
      <c r="C8" s="1095" t="s">
        <v>140</v>
      </c>
      <c r="D8" s="1096" t="s">
        <v>141</v>
      </c>
      <c r="E8" s="1080" t="s">
        <v>137</v>
      </c>
      <c r="F8" s="1482">
        <v>19860902</v>
      </c>
      <c r="G8" s="1474"/>
      <c r="H8" s="1474"/>
      <c r="I8" s="1475"/>
      <c r="J8" s="1097">
        <v>44100</v>
      </c>
      <c r="K8" s="1098">
        <v>75</v>
      </c>
      <c r="L8" s="1099">
        <v>819</v>
      </c>
      <c r="M8" s="1083">
        <v>103</v>
      </c>
      <c r="N8" s="1084"/>
      <c r="O8" s="1105">
        <v>979</v>
      </c>
      <c r="P8" s="1086">
        <f>AJ2-J8</f>
        <v>437</v>
      </c>
      <c r="Q8" s="1102">
        <v>53</v>
      </c>
      <c r="R8" s="1">
        <v>1547</v>
      </c>
      <c r="S8" s="1088">
        <f t="shared" si="0"/>
        <v>4.5357142857142856</v>
      </c>
      <c r="T8" s="1103">
        <f t="shared" si="1"/>
        <v>5.0714285714285712</v>
      </c>
      <c r="U8" s="1089">
        <f t="shared" si="2"/>
        <v>116.24456382706576</v>
      </c>
      <c r="V8" s="1103">
        <f t="shared" si="3"/>
        <v>3.5400457665903891</v>
      </c>
      <c r="W8" s="1104">
        <f t="shared" si="4"/>
        <v>104.36447700281273</v>
      </c>
      <c r="X8" s="1103">
        <v>36.71</v>
      </c>
      <c r="Y8" s="1092">
        <v>48.8</v>
      </c>
      <c r="Z8" s="1092"/>
      <c r="AA8" s="1093">
        <v>1222</v>
      </c>
      <c r="AB8" s="1094">
        <f t="shared" si="5"/>
        <v>93.949411855154921</v>
      </c>
      <c r="AC8" s="1406">
        <v>0.75</v>
      </c>
      <c r="AD8" s="1395"/>
      <c r="AE8" s="675"/>
      <c r="AF8" s="626"/>
      <c r="AG8" s="674"/>
      <c r="AH8" s="616">
        <f t="shared" si="6"/>
        <v>-44100</v>
      </c>
      <c r="AI8" s="617"/>
      <c r="AJ8" s="628"/>
      <c r="AK8" s="619" t="str">
        <f t="shared" si="7"/>
        <v xml:space="preserve"> </v>
      </c>
      <c r="AL8" s="620"/>
      <c r="AM8" s="621">
        <f t="shared" si="8"/>
        <v>0</v>
      </c>
      <c r="AN8" s="621">
        <f t="shared" si="9"/>
        <v>0.52</v>
      </c>
      <c r="AO8" s="619">
        <f t="shared" si="10"/>
        <v>10</v>
      </c>
      <c r="AP8" s="1074">
        <v>1420</v>
      </c>
      <c r="AQ8" s="1"/>
    </row>
    <row r="9" spans="1:45" ht="15" customHeight="1" thickBot="1" x14ac:dyDescent="0.25">
      <c r="A9" s="1249">
        <v>8</v>
      </c>
      <c r="B9" s="1077" t="s">
        <v>142</v>
      </c>
      <c r="C9" s="1095" t="s">
        <v>143</v>
      </c>
      <c r="D9" s="1096" t="s">
        <v>144</v>
      </c>
      <c r="E9" s="1080" t="s">
        <v>137</v>
      </c>
      <c r="F9" s="1482">
        <v>20021003</v>
      </c>
      <c r="G9" s="1474"/>
      <c r="H9" s="1474"/>
      <c r="I9" s="1475"/>
      <c r="J9" s="1097">
        <v>44095</v>
      </c>
      <c r="K9" s="1098">
        <v>62</v>
      </c>
      <c r="L9" s="1099">
        <v>774</v>
      </c>
      <c r="M9" s="1106">
        <v>100</v>
      </c>
      <c r="N9" s="1098">
        <v>1</v>
      </c>
      <c r="O9" s="1105">
        <v>967</v>
      </c>
      <c r="P9" s="1101">
        <f>AJ2-J9</f>
        <v>442</v>
      </c>
      <c r="Q9" s="1102">
        <v>48</v>
      </c>
      <c r="R9" s="1">
        <v>1475</v>
      </c>
      <c r="S9" s="1088">
        <f t="shared" si="0"/>
        <v>3.75</v>
      </c>
      <c r="T9" s="1103">
        <f t="shared" si="1"/>
        <v>4.5357142857142856</v>
      </c>
      <c r="U9" s="1089">
        <f t="shared" si="2"/>
        <v>103.9652084932208</v>
      </c>
      <c r="V9" s="1103">
        <f t="shared" si="3"/>
        <v>3.3371040723981902</v>
      </c>
      <c r="W9" s="1104">
        <f t="shared" si="4"/>
        <v>98.381530687168592</v>
      </c>
      <c r="X9" s="1103">
        <v>35.35</v>
      </c>
      <c r="Y9" s="1092">
        <v>45.5</v>
      </c>
      <c r="Z9" s="1092"/>
      <c r="AA9" s="1093">
        <v>1323</v>
      </c>
      <c r="AB9" s="1094">
        <f t="shared" si="5"/>
        <v>101.71446144383793</v>
      </c>
      <c r="AC9" s="1406">
        <v>-1.19</v>
      </c>
      <c r="AD9" s="1395"/>
      <c r="AE9" s="675"/>
      <c r="AF9" s="626"/>
      <c r="AG9" s="674"/>
      <c r="AH9" s="616">
        <f t="shared" si="6"/>
        <v>-44095</v>
      </c>
      <c r="AI9" s="617"/>
      <c r="AJ9" s="628"/>
      <c r="AK9" s="619" t="str">
        <f t="shared" si="7"/>
        <v xml:space="preserve"> </v>
      </c>
      <c r="AL9" s="620"/>
      <c r="AM9" s="621">
        <f t="shared" si="8"/>
        <v>0</v>
      </c>
      <c r="AN9" s="621">
        <f t="shared" si="9"/>
        <v>0.52</v>
      </c>
      <c r="AO9" s="619">
        <f t="shared" si="10"/>
        <v>10</v>
      </c>
      <c r="AP9" s="1074">
        <v>1370</v>
      </c>
      <c r="AQ9" s="1"/>
    </row>
    <row r="10" spans="1:45" ht="15" customHeight="1" thickBot="1" x14ac:dyDescent="0.25">
      <c r="A10" s="1249">
        <v>9</v>
      </c>
      <c r="B10" s="1077" t="s">
        <v>142</v>
      </c>
      <c r="C10" s="1107" t="s">
        <v>143</v>
      </c>
      <c r="D10" s="1096" t="s">
        <v>145</v>
      </c>
      <c r="E10" s="1080" t="s">
        <v>137</v>
      </c>
      <c r="F10" s="1482">
        <v>20021010</v>
      </c>
      <c r="G10" s="1483"/>
      <c r="H10" s="1483"/>
      <c r="I10" s="1484"/>
      <c r="J10" s="1097">
        <v>44112</v>
      </c>
      <c r="K10" s="1098">
        <v>60</v>
      </c>
      <c r="L10" s="1099">
        <v>654</v>
      </c>
      <c r="M10" s="1106">
        <v>105</v>
      </c>
      <c r="N10" s="1098">
        <v>5</v>
      </c>
      <c r="O10" s="1105">
        <v>819</v>
      </c>
      <c r="P10" s="1086">
        <f>AJ2-J10</f>
        <v>425</v>
      </c>
      <c r="Q10" s="1102">
        <v>50</v>
      </c>
      <c r="R10" s="1">
        <v>1357</v>
      </c>
      <c r="S10" s="1106">
        <f t="shared" si="0"/>
        <v>4.1785714285714288</v>
      </c>
      <c r="T10" s="1103">
        <f t="shared" si="1"/>
        <v>4.8035714285714288</v>
      </c>
      <c r="U10" s="1089">
        <f t="shared" si="2"/>
        <v>110.10488616014329</v>
      </c>
      <c r="V10" s="1103">
        <f t="shared" si="3"/>
        <v>3.1929411764705882</v>
      </c>
      <c r="W10" s="1104">
        <f t="shared" si="4"/>
        <v>94.131448561482898</v>
      </c>
      <c r="X10" s="1103">
        <v>35.4</v>
      </c>
      <c r="Y10" s="1092">
        <v>46.9</v>
      </c>
      <c r="Z10" s="1092"/>
      <c r="AA10" s="1093">
        <v>1188</v>
      </c>
      <c r="AB10" s="1094">
        <f t="shared" si="5"/>
        <v>91.335434765895286</v>
      </c>
      <c r="AC10" s="1406">
        <v>1.3</v>
      </c>
      <c r="AD10" s="1395"/>
      <c r="AE10" s="675"/>
      <c r="AF10" s="626"/>
      <c r="AG10" s="674"/>
      <c r="AH10" s="616">
        <f t="shared" si="6"/>
        <v>-44112</v>
      </c>
      <c r="AI10" s="617"/>
      <c r="AJ10" s="129"/>
      <c r="AK10" s="619" t="str">
        <f t="shared" si="7"/>
        <v xml:space="preserve"> </v>
      </c>
      <c r="AL10" s="620"/>
      <c r="AM10" s="621">
        <f t="shared" si="8"/>
        <v>0</v>
      </c>
      <c r="AN10" s="621">
        <f t="shared" si="9"/>
        <v>0.52</v>
      </c>
      <c r="AO10" s="619">
        <f t="shared" si="10"/>
        <v>10</v>
      </c>
      <c r="AP10" s="1074">
        <v>1240</v>
      </c>
      <c r="AQ10" s="1"/>
    </row>
    <row r="11" spans="1:45" ht="15" customHeight="1" thickBot="1" x14ac:dyDescent="0.25">
      <c r="A11" s="1249">
        <v>11</v>
      </c>
      <c r="B11" s="1077" t="s">
        <v>142</v>
      </c>
      <c r="C11" s="1095" t="s">
        <v>146</v>
      </c>
      <c r="D11" s="1096" t="s">
        <v>147</v>
      </c>
      <c r="E11" s="1080" t="s">
        <v>137</v>
      </c>
      <c r="F11" s="1465">
        <v>20089751</v>
      </c>
      <c r="G11" s="1474"/>
      <c r="H11" s="1474"/>
      <c r="I11" s="1475"/>
      <c r="J11" s="1097">
        <v>44075</v>
      </c>
      <c r="K11" s="1098">
        <v>75</v>
      </c>
      <c r="L11" s="1099">
        <v>673</v>
      </c>
      <c r="M11" s="1106">
        <v>108</v>
      </c>
      <c r="N11" s="1098">
        <v>10</v>
      </c>
      <c r="O11" s="1105">
        <v>975</v>
      </c>
      <c r="P11" s="1101">
        <f>AJ2-J11</f>
        <v>462</v>
      </c>
      <c r="Q11" s="1102">
        <v>52</v>
      </c>
      <c r="R11" s="1">
        <v>1527</v>
      </c>
      <c r="S11" s="1088">
        <f t="shared" si="0"/>
        <v>4</v>
      </c>
      <c r="T11" s="1103">
        <f t="shared" si="1"/>
        <v>4.9285714285714288</v>
      </c>
      <c r="U11" s="1089">
        <f t="shared" si="2"/>
        <v>112.97006907137377</v>
      </c>
      <c r="V11" s="1103">
        <f t="shared" si="3"/>
        <v>3.3051948051948052</v>
      </c>
      <c r="W11" s="1104">
        <f t="shared" si="4"/>
        <v>97.440810085572593</v>
      </c>
      <c r="X11" s="1103">
        <v>37.200000000000003</v>
      </c>
      <c r="Y11" s="1092">
        <v>47</v>
      </c>
      <c r="Z11" s="1092"/>
      <c r="AA11" s="1093">
        <v>1285</v>
      </c>
      <c r="AB11" s="1094">
        <f t="shared" si="5"/>
        <v>98.792957638194807</v>
      </c>
      <c r="AC11" s="1406">
        <v>1.06</v>
      </c>
      <c r="AD11" s="1395"/>
      <c r="AE11" s="675"/>
      <c r="AF11" s="626"/>
      <c r="AG11" s="674"/>
      <c r="AH11" s="616">
        <f t="shared" si="6"/>
        <v>-44075</v>
      </c>
      <c r="AI11" s="617"/>
      <c r="AJ11" s="628"/>
      <c r="AK11" s="619" t="str">
        <f t="shared" si="7"/>
        <v xml:space="preserve"> </v>
      </c>
      <c r="AL11" s="620"/>
      <c r="AM11" s="621">
        <f t="shared" si="8"/>
        <v>0</v>
      </c>
      <c r="AN11" s="621">
        <f t="shared" si="9"/>
        <v>0.52</v>
      </c>
      <c r="AO11" s="619">
        <f t="shared" si="10"/>
        <v>10</v>
      </c>
      <c r="AP11" s="1074">
        <v>1415</v>
      </c>
    </row>
    <row r="12" spans="1:45" ht="15" customHeight="1" thickBot="1" x14ac:dyDescent="0.25">
      <c r="A12" s="1249">
        <v>13</v>
      </c>
      <c r="B12" s="1077" t="s">
        <v>142</v>
      </c>
      <c r="C12" s="1095" t="s">
        <v>148</v>
      </c>
      <c r="D12" s="1096" t="s">
        <v>149</v>
      </c>
      <c r="E12" s="1080" t="s">
        <v>137</v>
      </c>
      <c r="F12" s="1465">
        <v>20084483</v>
      </c>
      <c r="G12" s="1474"/>
      <c r="H12" s="1474"/>
      <c r="I12" s="1475"/>
      <c r="J12" s="1097">
        <v>44086</v>
      </c>
      <c r="K12" s="1098">
        <v>80</v>
      </c>
      <c r="L12" s="1099">
        <v>807</v>
      </c>
      <c r="M12" s="1106">
        <v>130</v>
      </c>
      <c r="N12" s="1098">
        <v>10</v>
      </c>
      <c r="O12" s="1105">
        <v>1060</v>
      </c>
      <c r="P12" s="1086">
        <f>AJ2-J12</f>
        <v>451</v>
      </c>
      <c r="Q12" s="1102">
        <v>51</v>
      </c>
      <c r="R12" s="1">
        <v>1652</v>
      </c>
      <c r="S12" s="1088">
        <f t="shared" si="0"/>
        <v>6.1428571428571432</v>
      </c>
      <c r="T12" s="1103">
        <f t="shared" si="1"/>
        <v>5.2857142857142856</v>
      </c>
      <c r="U12" s="1089">
        <f t="shared" si="2"/>
        <v>121.15630596060376</v>
      </c>
      <c r="V12" s="1103">
        <f t="shared" si="3"/>
        <v>3.6629711751662972</v>
      </c>
      <c r="W12" s="1104">
        <f t="shared" si="4"/>
        <v>107.98845443764067</v>
      </c>
      <c r="X12" s="1103">
        <v>36.6</v>
      </c>
      <c r="Y12" s="1092">
        <v>47.3</v>
      </c>
      <c r="Z12" s="1092"/>
      <c r="AA12" s="1093">
        <v>1353</v>
      </c>
      <c r="AB12" s="1094">
        <f t="shared" si="5"/>
        <v>104.02091181671406</v>
      </c>
      <c r="AC12" s="1406">
        <v>-0.02</v>
      </c>
      <c r="AD12" s="1395"/>
      <c r="AE12" s="675"/>
      <c r="AF12" s="626"/>
      <c r="AG12" s="674"/>
      <c r="AH12" s="616">
        <f t="shared" si="6"/>
        <v>-44086</v>
      </c>
      <c r="AI12" s="617"/>
      <c r="AJ12" s="129"/>
      <c r="AK12" s="619" t="str">
        <f t="shared" si="7"/>
        <v xml:space="preserve"> </v>
      </c>
      <c r="AL12" s="620"/>
      <c r="AM12" s="621">
        <f t="shared" si="8"/>
        <v>0</v>
      </c>
      <c r="AN12" s="621">
        <f t="shared" si="9"/>
        <v>0.52</v>
      </c>
      <c r="AO12" s="619">
        <f t="shared" si="10"/>
        <v>10</v>
      </c>
      <c r="AP12" s="1074">
        <v>1480</v>
      </c>
    </row>
    <row r="13" spans="1:45" ht="15" customHeight="1" thickBot="1" x14ac:dyDescent="0.25">
      <c r="A13" s="1249">
        <v>14</v>
      </c>
      <c r="B13" s="1077" t="s">
        <v>142</v>
      </c>
      <c r="C13" s="1095" t="s">
        <v>150</v>
      </c>
      <c r="D13" s="1096" t="s">
        <v>151</v>
      </c>
      <c r="E13" s="1080" t="s">
        <v>137</v>
      </c>
      <c r="F13" s="1465">
        <v>20085483</v>
      </c>
      <c r="G13" s="1474"/>
      <c r="H13" s="1474"/>
      <c r="I13" s="1475"/>
      <c r="J13" s="1097">
        <v>44087</v>
      </c>
      <c r="K13" s="1098">
        <v>78</v>
      </c>
      <c r="L13" s="1099">
        <v>682</v>
      </c>
      <c r="M13" s="1106">
        <v>109</v>
      </c>
      <c r="N13" s="1098">
        <v>10</v>
      </c>
      <c r="O13" s="1105">
        <v>924</v>
      </c>
      <c r="P13" s="1101">
        <f>AJ2-J13</f>
        <v>450</v>
      </c>
      <c r="Q13" s="1102">
        <v>52</v>
      </c>
      <c r="R13" s="1">
        <v>1432</v>
      </c>
      <c r="S13" s="1088">
        <f t="shared" si="0"/>
        <v>3.1071428571428572</v>
      </c>
      <c r="T13" s="1103">
        <f t="shared" si="1"/>
        <v>4.5357142857142856</v>
      </c>
      <c r="U13" s="1089">
        <f t="shared" si="2"/>
        <v>103.9652084932208</v>
      </c>
      <c r="V13" s="1103">
        <f t="shared" si="3"/>
        <v>3.1822222222222223</v>
      </c>
      <c r="W13" s="1104">
        <f t="shared" si="4"/>
        <v>93.815441897189061</v>
      </c>
      <c r="X13" s="1103">
        <v>32.5</v>
      </c>
      <c r="Y13" s="1092"/>
      <c r="Z13" s="1092"/>
      <c r="AA13" s="1093">
        <v>1229</v>
      </c>
      <c r="AB13" s="1094">
        <f t="shared" si="5"/>
        <v>94.487583608826014</v>
      </c>
      <c r="AC13" s="1406">
        <v>-0.99</v>
      </c>
      <c r="AD13" s="1395"/>
      <c r="AE13" s="675"/>
      <c r="AF13" s="626"/>
      <c r="AG13" s="674"/>
      <c r="AH13" s="616">
        <f t="shared" si="6"/>
        <v>-44087</v>
      </c>
      <c r="AI13" s="617"/>
      <c r="AJ13" s="628"/>
      <c r="AK13" s="619" t="str">
        <f t="shared" si="7"/>
        <v xml:space="preserve"> </v>
      </c>
      <c r="AL13" s="620"/>
      <c r="AM13" s="621">
        <f t="shared" si="8"/>
        <v>0</v>
      </c>
      <c r="AN13" s="621">
        <f t="shared" si="9"/>
        <v>0.52</v>
      </c>
      <c r="AO13" s="619">
        <f t="shared" si="10"/>
        <v>10</v>
      </c>
      <c r="AP13" s="1074">
        <v>1345</v>
      </c>
    </row>
    <row r="14" spans="1:45" ht="15.75" customHeight="1" thickBot="1" x14ac:dyDescent="0.25">
      <c r="A14" s="1249">
        <v>15</v>
      </c>
      <c r="B14" s="1077" t="s">
        <v>142</v>
      </c>
      <c r="C14" s="1095" t="s">
        <v>152</v>
      </c>
      <c r="D14" s="1096" t="s">
        <v>153</v>
      </c>
      <c r="E14" s="1080" t="s">
        <v>137</v>
      </c>
      <c r="F14" s="1465">
        <v>20094502</v>
      </c>
      <c r="G14" s="1474"/>
      <c r="H14" s="1474"/>
      <c r="I14" s="1475"/>
      <c r="J14" s="1097">
        <v>44116</v>
      </c>
      <c r="K14" s="1098">
        <v>85</v>
      </c>
      <c r="L14" s="1108">
        <v>684</v>
      </c>
      <c r="M14" s="1083">
        <v>110</v>
      </c>
      <c r="N14" s="1084">
        <v>10</v>
      </c>
      <c r="O14" s="1105">
        <v>893</v>
      </c>
      <c r="P14" s="1086">
        <f>AJ2-J14</f>
        <v>421</v>
      </c>
      <c r="Q14" s="1102">
        <v>51</v>
      </c>
      <c r="R14" s="1">
        <v>1417</v>
      </c>
      <c r="S14" s="1088">
        <f t="shared" si="0"/>
        <v>4</v>
      </c>
      <c r="T14" s="1103">
        <f t="shared" si="1"/>
        <v>4.6785714285714288</v>
      </c>
      <c r="U14" s="1089">
        <f t="shared" si="2"/>
        <v>107.23970324891279</v>
      </c>
      <c r="V14" s="1103">
        <f t="shared" si="3"/>
        <v>3.3657957244655581</v>
      </c>
      <c r="W14" s="1104">
        <f t="shared" si="4"/>
        <v>99.227392424499058</v>
      </c>
      <c r="X14" s="1103">
        <v>37.700000000000003</v>
      </c>
      <c r="Y14" s="1092">
        <v>47</v>
      </c>
      <c r="Z14" s="1092"/>
      <c r="AA14" s="1093">
        <v>1274</v>
      </c>
      <c r="AB14" s="1094">
        <f t="shared" si="5"/>
        <v>97.947259168140235</v>
      </c>
      <c r="AC14" s="1406">
        <v>2.95</v>
      </c>
      <c r="AD14" s="1395"/>
      <c r="AE14" s="675"/>
      <c r="AF14" s="626"/>
      <c r="AG14" s="674"/>
      <c r="AH14" s="616">
        <f t="shared" si="6"/>
        <v>-44116</v>
      </c>
      <c r="AI14" s="617"/>
      <c r="AJ14" s="628"/>
      <c r="AK14" s="619" t="str">
        <f t="shared" si="7"/>
        <v xml:space="preserve"> </v>
      </c>
      <c r="AL14" s="620"/>
      <c r="AM14" s="621">
        <f t="shared" si="8"/>
        <v>0</v>
      </c>
      <c r="AN14" s="621">
        <f t="shared" si="9"/>
        <v>0.52</v>
      </c>
      <c r="AO14" s="619">
        <f t="shared" si="10"/>
        <v>10</v>
      </c>
      <c r="AP14" s="1074">
        <v>1305</v>
      </c>
    </row>
    <row r="15" spans="1:45" ht="15.75" customHeight="1" thickBot="1" x14ac:dyDescent="0.25">
      <c r="A15" s="1250">
        <v>17</v>
      </c>
      <c r="B15" s="1251" t="s">
        <v>142</v>
      </c>
      <c r="C15" s="1252" t="s">
        <v>135</v>
      </c>
      <c r="D15" s="1253" t="s">
        <v>154</v>
      </c>
      <c r="E15" s="1254" t="s">
        <v>137</v>
      </c>
      <c r="F15" s="1463">
        <v>19870548</v>
      </c>
      <c r="G15" s="1485"/>
      <c r="H15" s="1485"/>
      <c r="I15" s="1486"/>
      <c r="J15" s="1255">
        <v>44130</v>
      </c>
      <c r="K15" s="1256">
        <v>71</v>
      </c>
      <c r="L15" s="1257">
        <v>658</v>
      </c>
      <c r="M15" s="1258">
        <v>94</v>
      </c>
      <c r="N15" s="1256">
        <v>4</v>
      </c>
      <c r="O15" s="1259">
        <v>924</v>
      </c>
      <c r="P15" s="1260">
        <f>AJ2-J15</f>
        <v>407</v>
      </c>
      <c r="Q15" s="1261">
        <v>51</v>
      </c>
      <c r="R15" s="1262">
        <v>1275</v>
      </c>
      <c r="S15" s="1263">
        <f t="shared" si="0"/>
        <v>2.3214285714285716</v>
      </c>
      <c r="T15" s="1264">
        <f t="shared" si="1"/>
        <v>3.1339285714285716</v>
      </c>
      <c r="U15" s="1269">
        <f t="shared" si="2"/>
        <v>71.834228702993101</v>
      </c>
      <c r="V15" s="1264">
        <f t="shared" si="3"/>
        <v>3.1326781326781328</v>
      </c>
      <c r="W15" s="1266">
        <f t="shared" si="4"/>
        <v>92.354827166541213</v>
      </c>
      <c r="X15" s="1264">
        <v>35.5</v>
      </c>
      <c r="Y15" s="1267">
        <v>48.5</v>
      </c>
      <c r="Z15" s="1267"/>
      <c r="AA15" s="1268">
        <v>1285</v>
      </c>
      <c r="AB15" s="1268">
        <f t="shared" si="5"/>
        <v>98.792957638194807</v>
      </c>
      <c r="AC15" s="1407">
        <v>-2.2000000000000002</v>
      </c>
      <c r="AD15" s="1397" t="s">
        <v>468</v>
      </c>
      <c r="AE15" s="675" t="s">
        <v>465</v>
      </c>
      <c r="AF15" s="626"/>
      <c r="AG15" s="674"/>
      <c r="AH15" s="616">
        <f t="shared" si="6"/>
        <v>-44130</v>
      </c>
      <c r="AI15" s="617"/>
      <c r="AJ15" s="631"/>
      <c r="AK15" s="619" t="str">
        <f t="shared" si="7"/>
        <v xml:space="preserve"> </v>
      </c>
      <c r="AL15" s="620"/>
      <c r="AM15" s="621">
        <f t="shared" ref="AM15:AM25" si="11">IF(AK15="ET",0,IF(AK15=0,0,IF(AK15&lt;761,1.32,IF(AK15&lt;1126,0.74,IF(AK15&lt;1491,0.39,IF(AK15&lt;1856,0.14,IF(AK15&lt;2951,0,IF(AK15&lt;3316,0.08,0))))))))</f>
        <v>0</v>
      </c>
      <c r="AN15" s="621">
        <f t="shared" ref="AN15:AN25" si="12">IF(AK15="ET",0,IF(AK15=0,0,IF(AK15&lt;3316,0,IF(AK15&lt;3681,0.16,IF(AK15&lt;4046,0.26,IF(AK15&lt;4411,0.38,0.52))))))</f>
        <v>0.52</v>
      </c>
      <c r="AO15" s="619">
        <f t="shared" ref="AO15:AO25" si="13">IF(AK15="ET",0,IF(AK15=0," ",IF(AK15&lt;769,79,IF(AK15&lt;982,64,IF(AK15&lt;1164,42,IF(AK15&lt;1347,31,IF(AK15&lt;1712,18,IF(AK15&gt;3536,10,0))))))))</f>
        <v>10</v>
      </c>
      <c r="AP15" s="1074">
        <v>1210</v>
      </c>
    </row>
    <row r="16" spans="1:45" ht="15.75" customHeight="1" thickBot="1" x14ac:dyDescent="0.25">
      <c r="A16" s="1249">
        <v>18</v>
      </c>
      <c r="B16" s="1111" t="s">
        <v>142</v>
      </c>
      <c r="C16" s="1107" t="s">
        <v>155</v>
      </c>
      <c r="D16" s="1112" t="s">
        <v>156</v>
      </c>
      <c r="E16" s="1113" t="s">
        <v>137</v>
      </c>
      <c r="F16" s="1465">
        <v>19870544</v>
      </c>
      <c r="G16" s="1474"/>
      <c r="H16" s="1474"/>
      <c r="I16" s="1475"/>
      <c r="J16" s="1109">
        <v>44131</v>
      </c>
      <c r="K16" s="1084">
        <v>80</v>
      </c>
      <c r="L16" s="1108">
        <v>734</v>
      </c>
      <c r="M16" s="1083">
        <v>105</v>
      </c>
      <c r="N16" s="1084">
        <v>4</v>
      </c>
      <c r="O16" s="1110">
        <v>1050</v>
      </c>
      <c r="P16" s="1114">
        <f>AJ2-J16</f>
        <v>406</v>
      </c>
      <c r="Q16" s="1102">
        <v>51</v>
      </c>
      <c r="R16" s="1">
        <v>1470</v>
      </c>
      <c r="S16" s="1088">
        <f t="shared" si="0"/>
        <v>3.3928571428571428</v>
      </c>
      <c r="T16" s="1103">
        <f t="shared" si="1"/>
        <v>3.75</v>
      </c>
      <c r="U16" s="1089">
        <f t="shared" si="2"/>
        <v>85.955487336914828</v>
      </c>
      <c r="V16" s="1103">
        <f t="shared" si="3"/>
        <v>3.6206896551724137</v>
      </c>
      <c r="W16" s="1104">
        <f t="shared" si="4"/>
        <v>106.74194831540606</v>
      </c>
      <c r="X16" s="1103">
        <v>39</v>
      </c>
      <c r="Y16" s="1092">
        <v>48.5</v>
      </c>
      <c r="Z16" s="1092"/>
      <c r="AA16" s="1093">
        <v>1377</v>
      </c>
      <c r="AB16" s="1094">
        <f t="shared" si="5"/>
        <v>105.866072115015</v>
      </c>
      <c r="AC16" s="1406">
        <v>-0.09</v>
      </c>
      <c r="AD16" s="1395"/>
      <c r="AE16" s="675"/>
      <c r="AF16" s="626"/>
      <c r="AG16" s="674"/>
      <c r="AH16" s="616">
        <f t="shared" si="6"/>
        <v>-44131</v>
      </c>
      <c r="AI16" s="617"/>
      <c r="AJ16" s="129"/>
      <c r="AK16" s="619" t="str">
        <f t="shared" si="7"/>
        <v xml:space="preserve"> </v>
      </c>
      <c r="AL16" s="620"/>
      <c r="AM16" s="621">
        <f t="shared" si="11"/>
        <v>0</v>
      </c>
      <c r="AN16" s="621">
        <f t="shared" si="12"/>
        <v>0.52</v>
      </c>
      <c r="AO16" s="619">
        <f t="shared" si="13"/>
        <v>10</v>
      </c>
      <c r="AP16" s="1074">
        <v>1375</v>
      </c>
    </row>
    <row r="17" spans="1:45" ht="15.75" customHeight="1" thickBot="1" x14ac:dyDescent="0.25">
      <c r="A17" s="1249">
        <v>19</v>
      </c>
      <c r="B17" s="1077" t="s">
        <v>142</v>
      </c>
      <c r="C17" s="1095" t="s">
        <v>135</v>
      </c>
      <c r="D17" s="1096" t="s">
        <v>157</v>
      </c>
      <c r="E17" s="1080" t="s">
        <v>137</v>
      </c>
      <c r="F17" s="1465">
        <v>19870545</v>
      </c>
      <c r="G17" s="1474"/>
      <c r="H17" s="1474"/>
      <c r="I17" s="1475"/>
      <c r="J17" s="1109">
        <v>44134</v>
      </c>
      <c r="K17" s="1084">
        <v>66</v>
      </c>
      <c r="L17" s="1108">
        <v>679</v>
      </c>
      <c r="M17" s="1083">
        <v>97</v>
      </c>
      <c r="N17" s="1084">
        <v>4</v>
      </c>
      <c r="O17" s="1105">
        <v>961</v>
      </c>
      <c r="P17" s="1086">
        <f>AJ2-J17</f>
        <v>403</v>
      </c>
      <c r="Q17" s="1102">
        <v>51</v>
      </c>
      <c r="R17" s="1">
        <v>1407</v>
      </c>
      <c r="S17" s="1088">
        <f t="shared" si="0"/>
        <v>3.8214285714285716</v>
      </c>
      <c r="T17" s="1103">
        <f t="shared" si="1"/>
        <v>3.9821428571428572</v>
      </c>
      <c r="U17" s="1089">
        <f t="shared" si="2"/>
        <v>91.276541314914311</v>
      </c>
      <c r="V17" s="1103">
        <f t="shared" si="3"/>
        <v>3.4913151364764268</v>
      </c>
      <c r="W17" s="1104">
        <f t="shared" si="4"/>
        <v>102.92784395872654</v>
      </c>
      <c r="X17" s="1103">
        <v>34.6</v>
      </c>
      <c r="Y17" s="1092">
        <v>47.6</v>
      </c>
      <c r="Z17" s="1092"/>
      <c r="AA17" s="1093">
        <v>1410</v>
      </c>
      <c r="AB17" s="1094">
        <f t="shared" si="5"/>
        <v>108.40316752517876</v>
      </c>
      <c r="AC17" s="1406">
        <v>0.2</v>
      </c>
      <c r="AD17" s="1395"/>
      <c r="AE17" s="675"/>
      <c r="AF17" s="626"/>
      <c r="AG17" s="674"/>
      <c r="AH17" s="616">
        <f t="shared" si="6"/>
        <v>-44134</v>
      </c>
      <c r="AI17" s="632"/>
      <c r="AJ17" s="676"/>
      <c r="AK17" s="619" t="str">
        <f t="shared" si="7"/>
        <v xml:space="preserve"> </v>
      </c>
      <c r="AL17" s="620"/>
      <c r="AM17" s="621">
        <f t="shared" si="11"/>
        <v>0</v>
      </c>
      <c r="AN17" s="621">
        <f t="shared" si="12"/>
        <v>0.52</v>
      </c>
      <c r="AO17" s="619">
        <f t="shared" si="13"/>
        <v>10</v>
      </c>
      <c r="AP17" s="1074">
        <v>1300</v>
      </c>
    </row>
    <row r="18" spans="1:45" ht="15.75" customHeight="1" thickBot="1" x14ac:dyDescent="0.25">
      <c r="A18" s="1249">
        <v>20</v>
      </c>
      <c r="B18" s="1077" t="s">
        <v>142</v>
      </c>
      <c r="C18" s="1095" t="s">
        <v>148</v>
      </c>
      <c r="D18" s="1096" t="s">
        <v>158</v>
      </c>
      <c r="E18" s="1080" t="s">
        <v>137</v>
      </c>
      <c r="F18" s="1465">
        <v>20060324</v>
      </c>
      <c r="G18" s="1474"/>
      <c r="H18" s="1474"/>
      <c r="I18" s="1475"/>
      <c r="J18" s="1097">
        <v>44125</v>
      </c>
      <c r="K18" s="1084">
        <v>87</v>
      </c>
      <c r="L18" s="1108">
        <v>778</v>
      </c>
      <c r="M18" s="1083">
        <v>100</v>
      </c>
      <c r="N18" s="1084" t="s">
        <v>159</v>
      </c>
      <c r="O18" s="1085">
        <v>993.5</v>
      </c>
      <c r="P18" s="1101">
        <f>AJ2-J18</f>
        <v>412</v>
      </c>
      <c r="Q18" s="1102">
        <v>53</v>
      </c>
      <c r="R18" s="1">
        <v>1462</v>
      </c>
      <c r="S18" s="1088">
        <f t="shared" si="0"/>
        <v>0.42857142857142855</v>
      </c>
      <c r="T18" s="1103">
        <f t="shared" si="1"/>
        <v>4.1830357142857144</v>
      </c>
      <c r="U18" s="1089">
        <f t="shared" si="2"/>
        <v>95.881299565106175</v>
      </c>
      <c r="V18" s="1103">
        <f t="shared" si="3"/>
        <v>3.5485436893203883</v>
      </c>
      <c r="W18" s="1104">
        <f t="shared" si="4"/>
        <v>104.61500519363352</v>
      </c>
      <c r="X18" s="1103">
        <v>37.799999999999997</v>
      </c>
      <c r="Y18" s="1092">
        <v>48.3</v>
      </c>
      <c r="Z18" s="1092"/>
      <c r="AA18" s="1093">
        <v>1380</v>
      </c>
      <c r="AB18" s="1094">
        <f t="shared" si="5"/>
        <v>106.0967171523026</v>
      </c>
      <c r="AC18" s="1406">
        <v>-0.99</v>
      </c>
      <c r="AD18" s="1395"/>
      <c r="AE18" s="675"/>
      <c r="AF18" s="626"/>
      <c r="AG18" s="674"/>
      <c r="AH18" s="616">
        <f t="shared" si="6"/>
        <v>-44125</v>
      </c>
      <c r="AI18" s="632"/>
      <c r="AJ18" s="676"/>
      <c r="AK18" s="619" t="str">
        <f t="shared" si="7"/>
        <v xml:space="preserve"> </v>
      </c>
      <c r="AL18" s="620"/>
      <c r="AM18" s="621">
        <f t="shared" si="11"/>
        <v>0</v>
      </c>
      <c r="AN18" s="621">
        <f t="shared" si="12"/>
        <v>0.52</v>
      </c>
      <c r="AO18" s="619">
        <f t="shared" si="13"/>
        <v>10</v>
      </c>
      <c r="AP18" s="1074">
        <v>1450</v>
      </c>
    </row>
    <row r="19" spans="1:45" ht="15.75" customHeight="1" thickBot="1" x14ac:dyDescent="0.25">
      <c r="A19" s="1249">
        <v>22</v>
      </c>
      <c r="B19" s="1077" t="s">
        <v>142</v>
      </c>
      <c r="C19" s="1095" t="s">
        <v>160</v>
      </c>
      <c r="D19" s="1096" t="s">
        <v>452</v>
      </c>
      <c r="E19" s="1080" t="s">
        <v>137</v>
      </c>
      <c r="F19" s="1465">
        <v>20047147</v>
      </c>
      <c r="G19" s="1474"/>
      <c r="H19" s="1474"/>
      <c r="I19" s="1475"/>
      <c r="J19" s="1097">
        <v>44076</v>
      </c>
      <c r="K19" s="1084">
        <v>82</v>
      </c>
      <c r="L19" s="1108">
        <v>721</v>
      </c>
      <c r="M19" s="1083">
        <v>104</v>
      </c>
      <c r="N19" s="1084">
        <v>11</v>
      </c>
      <c r="O19" s="1115">
        <v>1075</v>
      </c>
      <c r="P19" s="1086">
        <f>AJ2-J19</f>
        <v>461</v>
      </c>
      <c r="Q19" s="1102">
        <v>50</v>
      </c>
      <c r="R19" s="1">
        <v>1492</v>
      </c>
      <c r="S19" s="1088">
        <f t="shared" si="0"/>
        <v>4</v>
      </c>
      <c r="T19" s="1103">
        <f t="shared" si="1"/>
        <v>3.7232142857142856</v>
      </c>
      <c r="U19" s="1089">
        <f t="shared" si="2"/>
        <v>85.341519570222573</v>
      </c>
      <c r="V19" s="1103">
        <f t="shared" si="3"/>
        <v>3.2364425162689803</v>
      </c>
      <c r="W19" s="1104">
        <f t="shared" si="4"/>
        <v>95.413916324986857</v>
      </c>
      <c r="X19" s="1116">
        <v>33.75</v>
      </c>
      <c r="Y19" s="1092">
        <v>46.5</v>
      </c>
      <c r="Z19" s="1092"/>
      <c r="AA19" s="1093">
        <v>1291</v>
      </c>
      <c r="AB19" s="1094">
        <f t="shared" si="5"/>
        <v>99.254247712770038</v>
      </c>
      <c r="AC19" s="1406">
        <v>-1.34</v>
      </c>
      <c r="AD19" s="1395"/>
      <c r="AE19" s="675"/>
      <c r="AF19" s="626"/>
      <c r="AG19" s="674"/>
      <c r="AH19" s="616">
        <f t="shared" si="6"/>
        <v>-44076</v>
      </c>
      <c r="AI19" s="632"/>
      <c r="AJ19" s="676"/>
      <c r="AK19" s="619" t="str">
        <f t="shared" si="7"/>
        <v xml:space="preserve"> </v>
      </c>
      <c r="AL19" s="620"/>
      <c r="AM19" s="621">
        <f t="shared" si="11"/>
        <v>0</v>
      </c>
      <c r="AN19" s="621">
        <f t="shared" si="12"/>
        <v>0.52</v>
      </c>
      <c r="AO19" s="619">
        <f t="shared" si="13"/>
        <v>10</v>
      </c>
      <c r="AP19" s="1074">
        <v>1380</v>
      </c>
    </row>
    <row r="20" spans="1:45" ht="15.75" customHeight="1" thickBot="1" x14ac:dyDescent="0.25">
      <c r="A20" s="1249">
        <v>23</v>
      </c>
      <c r="B20" s="1077" t="s">
        <v>142</v>
      </c>
      <c r="C20" s="1107" t="s">
        <v>160</v>
      </c>
      <c r="D20" s="1112" t="s">
        <v>161</v>
      </c>
      <c r="E20" s="1080" t="s">
        <v>137</v>
      </c>
      <c r="F20" s="1465">
        <v>20064477</v>
      </c>
      <c r="G20" s="1474"/>
      <c r="H20" s="1474"/>
      <c r="I20" s="1475"/>
      <c r="J20" s="1097">
        <v>44086</v>
      </c>
      <c r="K20" s="1084">
        <v>80</v>
      </c>
      <c r="L20" s="1108">
        <v>702</v>
      </c>
      <c r="M20" s="1083">
        <v>101</v>
      </c>
      <c r="N20" s="1084">
        <v>11</v>
      </c>
      <c r="O20" s="1110">
        <v>1120</v>
      </c>
      <c r="P20" s="1114">
        <f>AJ2-J20</f>
        <v>451</v>
      </c>
      <c r="Q20" s="1102">
        <v>51</v>
      </c>
      <c r="R20" s="1">
        <v>1575</v>
      </c>
      <c r="S20" s="1088">
        <f t="shared" si="0"/>
        <v>2.3214285714285716</v>
      </c>
      <c r="T20" s="1103">
        <f t="shared" si="1"/>
        <v>4.0625</v>
      </c>
      <c r="U20" s="1089">
        <f t="shared" si="2"/>
        <v>93.118444614991063</v>
      </c>
      <c r="V20" s="1103">
        <f t="shared" si="3"/>
        <v>3.4922394678492239</v>
      </c>
      <c r="W20" s="1104">
        <f t="shared" si="4"/>
        <v>102.95509427317435</v>
      </c>
      <c r="X20" s="1103">
        <v>34.6</v>
      </c>
      <c r="Y20" s="1092">
        <v>48.3</v>
      </c>
      <c r="Z20" s="1092"/>
      <c r="AA20" s="1093">
        <v>1408</v>
      </c>
      <c r="AB20" s="1094">
        <f t="shared" si="5"/>
        <v>108.24940416698701</v>
      </c>
      <c r="AC20" s="1406">
        <v>0.68</v>
      </c>
      <c r="AD20" s="1395"/>
      <c r="AE20" s="675"/>
      <c r="AF20" s="626"/>
      <c r="AG20" s="674"/>
      <c r="AH20" s="616">
        <f t="shared" si="6"/>
        <v>-44086</v>
      </c>
      <c r="AI20" s="632"/>
      <c r="AJ20" s="677"/>
      <c r="AK20" s="619" t="str">
        <f t="shared" si="7"/>
        <v xml:space="preserve"> </v>
      </c>
      <c r="AL20" s="620"/>
      <c r="AM20" s="621">
        <f t="shared" si="11"/>
        <v>0</v>
      </c>
      <c r="AN20" s="621">
        <f t="shared" si="12"/>
        <v>0.52</v>
      </c>
      <c r="AO20" s="619">
        <f t="shared" si="13"/>
        <v>10</v>
      </c>
      <c r="AP20" s="1074">
        <v>1510</v>
      </c>
    </row>
    <row r="21" spans="1:45" ht="15.75" customHeight="1" thickBot="1" x14ac:dyDescent="0.25">
      <c r="A21" s="1353">
        <v>24</v>
      </c>
      <c r="B21" s="1354" t="s">
        <v>142</v>
      </c>
      <c r="C21" s="1355" t="s">
        <v>135</v>
      </c>
      <c r="D21" s="1356" t="s">
        <v>162</v>
      </c>
      <c r="E21" s="1357" t="s">
        <v>137</v>
      </c>
      <c r="F21" s="1525">
        <v>20068062</v>
      </c>
      <c r="G21" s="1526"/>
      <c r="H21" s="1526"/>
      <c r="I21" s="1527"/>
      <c r="J21" s="1358">
        <v>44090</v>
      </c>
      <c r="K21" s="1359">
        <v>78</v>
      </c>
      <c r="L21" s="1360">
        <v>846</v>
      </c>
      <c r="M21" s="1361">
        <v>117</v>
      </c>
      <c r="N21" s="1359">
        <v>3</v>
      </c>
      <c r="O21" s="1362">
        <v>1170</v>
      </c>
      <c r="P21" s="1363">
        <f>AJ2-J21</f>
        <v>447</v>
      </c>
      <c r="Q21" s="1364">
        <v>53</v>
      </c>
      <c r="R21" s="1365">
        <v>1715</v>
      </c>
      <c r="S21" s="1366">
        <f t="shared" si="0"/>
        <v>4.6428571428571432</v>
      </c>
      <c r="T21" s="1367">
        <f t="shared" si="1"/>
        <v>4.8660714285714288</v>
      </c>
      <c r="U21" s="1368">
        <f t="shared" si="2"/>
        <v>111.53747761575855</v>
      </c>
      <c r="V21" s="1367">
        <f t="shared" si="3"/>
        <v>3.8366890380313201</v>
      </c>
      <c r="W21" s="1369">
        <f t="shared" si="4"/>
        <v>113.10984978090382</v>
      </c>
      <c r="X21" s="1367">
        <v>40.200000000000003</v>
      </c>
      <c r="Y21" s="1370">
        <v>48.4</v>
      </c>
      <c r="Z21" s="1370"/>
      <c r="AA21" s="1371">
        <v>1526</v>
      </c>
      <c r="AB21" s="1371">
        <f t="shared" si="5"/>
        <v>117.32144230029984</v>
      </c>
      <c r="AC21" s="1408">
        <v>0.4</v>
      </c>
      <c r="AD21" s="1398" t="s">
        <v>469</v>
      </c>
      <c r="AE21" s="1420" t="s">
        <v>461</v>
      </c>
      <c r="AF21" s="626"/>
      <c r="AG21" s="674"/>
      <c r="AH21" s="616">
        <f t="shared" si="6"/>
        <v>-44090</v>
      </c>
      <c r="AI21" s="632"/>
      <c r="AJ21" s="677"/>
      <c r="AK21" s="619" t="str">
        <f t="shared" si="7"/>
        <v xml:space="preserve"> </v>
      </c>
      <c r="AL21" s="620"/>
      <c r="AM21" s="621">
        <f t="shared" si="11"/>
        <v>0</v>
      </c>
      <c r="AN21" s="621">
        <f t="shared" si="12"/>
        <v>0.52</v>
      </c>
      <c r="AO21" s="619">
        <f t="shared" si="13"/>
        <v>10</v>
      </c>
      <c r="AP21" s="1074">
        <v>1585</v>
      </c>
    </row>
    <row r="22" spans="1:45" ht="15.75" customHeight="1" x14ac:dyDescent="0.2">
      <c r="A22" s="1249">
        <v>29</v>
      </c>
      <c r="B22" s="1118" t="s">
        <v>142</v>
      </c>
      <c r="C22" s="1119" t="s">
        <v>163</v>
      </c>
      <c r="D22" s="1120" t="s">
        <v>164</v>
      </c>
      <c r="E22" s="1121" t="s">
        <v>137</v>
      </c>
      <c r="F22" s="1524">
        <v>20063564</v>
      </c>
      <c r="G22" s="1474"/>
      <c r="H22" s="1474"/>
      <c r="I22" s="1475"/>
      <c r="J22" s="1122">
        <v>44100</v>
      </c>
      <c r="K22" s="1123">
        <v>70</v>
      </c>
      <c r="L22" s="1124">
        <v>734</v>
      </c>
      <c r="M22" s="1125">
        <v>100</v>
      </c>
      <c r="N22" s="1123"/>
      <c r="O22" s="1126">
        <v>1022.5</v>
      </c>
      <c r="P22" s="1127">
        <f>AJ2-J22</f>
        <v>437</v>
      </c>
      <c r="Q22" s="1128">
        <v>52</v>
      </c>
      <c r="R22" s="1">
        <v>1490</v>
      </c>
      <c r="S22" s="1129">
        <f t="shared" si="0"/>
        <v>3.75</v>
      </c>
      <c r="T22" s="1130">
        <f t="shared" si="1"/>
        <v>4.1741071428571432</v>
      </c>
      <c r="U22" s="1131">
        <f t="shared" si="2"/>
        <v>95.676643642875433</v>
      </c>
      <c r="V22" s="1130">
        <f t="shared" si="3"/>
        <v>3.4096109839816933</v>
      </c>
      <c r="W22" s="1132">
        <f t="shared" si="4"/>
        <v>100.51911488958692</v>
      </c>
      <c r="X22" s="1130">
        <v>35.49</v>
      </c>
      <c r="Y22" s="1133">
        <v>48.1</v>
      </c>
      <c r="Z22" s="1133"/>
      <c r="AA22" s="1134">
        <v>1325</v>
      </c>
      <c r="AB22" s="1094">
        <f t="shared" si="5"/>
        <v>101.86822480202969</v>
      </c>
      <c r="AC22" s="1406">
        <v>3.4</v>
      </c>
      <c r="AD22" s="1395"/>
      <c r="AE22" s="542"/>
      <c r="AF22" s="543"/>
      <c r="AG22" s="544"/>
      <c r="AH22" s="545">
        <f t="shared" si="6"/>
        <v>-44100</v>
      </c>
      <c r="AI22" s="678"/>
      <c r="AJ22" s="468"/>
      <c r="AK22" s="546" t="str">
        <f t="shared" si="7"/>
        <v xml:space="preserve"> </v>
      </c>
      <c r="AL22" s="547"/>
      <c r="AM22" s="548">
        <f t="shared" si="11"/>
        <v>0</v>
      </c>
      <c r="AN22" s="548">
        <f t="shared" si="12"/>
        <v>0.52</v>
      </c>
      <c r="AO22" s="546">
        <f t="shared" si="13"/>
        <v>10</v>
      </c>
      <c r="AP22" s="1074">
        <v>1385</v>
      </c>
    </row>
    <row r="23" spans="1:45" ht="15.75" customHeight="1" x14ac:dyDescent="0.2">
      <c r="A23" s="1250">
        <v>32</v>
      </c>
      <c r="B23" s="1270" t="s">
        <v>165</v>
      </c>
      <c r="C23" s="1271" t="s">
        <v>166</v>
      </c>
      <c r="D23" s="1272">
        <v>303</v>
      </c>
      <c r="E23" s="1273" t="s">
        <v>137</v>
      </c>
      <c r="F23" s="1504">
        <v>20046679</v>
      </c>
      <c r="G23" s="1505"/>
      <c r="H23" s="1505"/>
      <c r="I23" s="1506"/>
      <c r="J23" s="1274">
        <v>44087</v>
      </c>
      <c r="K23" s="1258">
        <v>72</v>
      </c>
      <c r="L23" s="1258">
        <v>691</v>
      </c>
      <c r="M23" s="1258">
        <v>100</v>
      </c>
      <c r="N23" s="1258">
        <v>1</v>
      </c>
      <c r="O23" s="1275">
        <v>1006.5</v>
      </c>
      <c r="P23" s="1276">
        <f>AJ2-J23</f>
        <v>450</v>
      </c>
      <c r="Q23" s="1261">
        <v>50</v>
      </c>
      <c r="R23" s="1262">
        <v>1412</v>
      </c>
      <c r="S23" s="1264">
        <f t="shared" si="0"/>
        <v>4.1785714285714288</v>
      </c>
      <c r="T23" s="1264">
        <f t="shared" si="1"/>
        <v>3.6205357142857144</v>
      </c>
      <c r="U23" s="1277">
        <f t="shared" si="2"/>
        <v>82.987976464568959</v>
      </c>
      <c r="V23" s="1264">
        <f t="shared" si="3"/>
        <v>3.137777777777778</v>
      </c>
      <c r="W23" s="1268">
        <f t="shared" si="4"/>
        <v>92.505170362312114</v>
      </c>
      <c r="X23" s="1264">
        <v>33.57</v>
      </c>
      <c r="Y23" s="1267">
        <v>46.3</v>
      </c>
      <c r="Z23" s="1267"/>
      <c r="AA23" s="1268">
        <v>1214</v>
      </c>
      <c r="AB23" s="1268">
        <f t="shared" si="5"/>
        <v>93.334358422387936</v>
      </c>
      <c r="AC23" s="1409">
        <v>3.13</v>
      </c>
      <c r="AD23" s="1393" t="s">
        <v>468</v>
      </c>
      <c r="AE23" s="679" t="s">
        <v>465</v>
      </c>
      <c r="AF23" s="572"/>
      <c r="AG23" s="573"/>
      <c r="AH23" s="564">
        <f t="shared" si="6"/>
        <v>-44087</v>
      </c>
      <c r="AI23" s="574"/>
      <c r="AJ23" s="680"/>
      <c r="AK23" s="575" t="str">
        <f t="shared" si="7"/>
        <v xml:space="preserve"> </v>
      </c>
      <c r="AL23" s="576"/>
      <c r="AM23" s="577">
        <f t="shared" si="11"/>
        <v>0</v>
      </c>
      <c r="AN23" s="577">
        <f t="shared" si="12"/>
        <v>0.52</v>
      </c>
      <c r="AO23" s="575">
        <f t="shared" si="13"/>
        <v>10</v>
      </c>
      <c r="AP23" s="1074">
        <v>1295</v>
      </c>
    </row>
    <row r="24" spans="1:45" ht="15.75" customHeight="1" x14ac:dyDescent="0.2">
      <c r="A24" s="1250">
        <v>33</v>
      </c>
      <c r="B24" s="1270" t="s">
        <v>165</v>
      </c>
      <c r="C24" s="1271" t="s">
        <v>167</v>
      </c>
      <c r="D24" s="1272">
        <v>292</v>
      </c>
      <c r="E24" s="1273" t="s">
        <v>137</v>
      </c>
      <c r="F24" s="1504">
        <v>20044876</v>
      </c>
      <c r="G24" s="1505"/>
      <c r="H24" s="1505"/>
      <c r="I24" s="1506"/>
      <c r="J24" s="1274">
        <v>44105</v>
      </c>
      <c r="K24" s="1258">
        <v>66</v>
      </c>
      <c r="L24" s="1258">
        <v>655</v>
      </c>
      <c r="M24" s="1258">
        <v>114</v>
      </c>
      <c r="N24" s="1258">
        <v>6</v>
      </c>
      <c r="O24" s="1275">
        <v>918</v>
      </c>
      <c r="P24" s="1276">
        <f>AJ2-J24</f>
        <v>432</v>
      </c>
      <c r="Q24" s="1261">
        <v>49</v>
      </c>
      <c r="R24" s="1262">
        <v>1245</v>
      </c>
      <c r="S24" s="1264">
        <f t="shared" si="0"/>
        <v>3.0357142857142856</v>
      </c>
      <c r="T24" s="1264">
        <f t="shared" si="1"/>
        <v>2.9196428571428572</v>
      </c>
      <c r="U24" s="1277">
        <f t="shared" si="2"/>
        <v>66.922486569455117</v>
      </c>
      <c r="V24" s="1264">
        <f t="shared" si="3"/>
        <v>2.8819444444444446</v>
      </c>
      <c r="W24" s="1268">
        <f t="shared" si="4"/>
        <v>84.962919839676715</v>
      </c>
      <c r="X24" s="1264">
        <v>34.67</v>
      </c>
      <c r="Y24" s="1267">
        <v>45.7</v>
      </c>
      <c r="Z24" s="1267"/>
      <c r="AA24" s="1268">
        <v>1159</v>
      </c>
      <c r="AB24" s="1268">
        <f t="shared" si="5"/>
        <v>89.10586607211502</v>
      </c>
      <c r="AC24" s="1409">
        <v>0.09</v>
      </c>
      <c r="AD24" s="1393" t="s">
        <v>468</v>
      </c>
      <c r="AE24" s="679" t="s">
        <v>465</v>
      </c>
      <c r="AF24" s="572"/>
      <c r="AG24" s="573"/>
      <c r="AH24" s="564">
        <f t="shared" si="6"/>
        <v>-44105</v>
      </c>
      <c r="AI24" s="574"/>
      <c r="AJ24" s="680"/>
      <c r="AK24" s="575" t="str">
        <f t="shared" si="7"/>
        <v xml:space="preserve"> </v>
      </c>
      <c r="AL24" s="576"/>
      <c r="AM24" s="577">
        <f t="shared" si="11"/>
        <v>0</v>
      </c>
      <c r="AN24" s="577">
        <f t="shared" si="12"/>
        <v>0.52</v>
      </c>
      <c r="AO24" s="575">
        <f t="shared" si="13"/>
        <v>10</v>
      </c>
      <c r="AP24" s="1074">
        <v>1160</v>
      </c>
    </row>
    <row r="25" spans="1:45" ht="15.75" customHeight="1" thickBot="1" x14ac:dyDescent="0.25">
      <c r="A25" s="1249">
        <v>34</v>
      </c>
      <c r="B25" s="1135" t="s">
        <v>165</v>
      </c>
      <c r="C25" s="1136" t="s">
        <v>168</v>
      </c>
      <c r="D25" s="1137">
        <v>159</v>
      </c>
      <c r="E25" s="1138" t="s">
        <v>137</v>
      </c>
      <c r="F25" s="1535">
        <v>19954114</v>
      </c>
      <c r="G25" s="1532"/>
      <c r="H25" s="1532"/>
      <c r="I25" s="1536"/>
      <c r="J25" s="1139">
        <v>44101</v>
      </c>
      <c r="K25" s="1083">
        <v>65</v>
      </c>
      <c r="L25" s="1083">
        <v>716</v>
      </c>
      <c r="M25" s="1083">
        <v>100</v>
      </c>
      <c r="N25" s="1083">
        <v>1</v>
      </c>
      <c r="O25" s="1142">
        <v>942</v>
      </c>
      <c r="P25" s="624">
        <f>AJ2-J25</f>
        <v>436</v>
      </c>
      <c r="Q25" s="1140">
        <v>49.5</v>
      </c>
      <c r="R25" s="1">
        <v>1390</v>
      </c>
      <c r="S25" s="1103">
        <f t="shared" si="0"/>
        <v>5</v>
      </c>
      <c r="T25" s="1103">
        <f t="shared" si="1"/>
        <v>4</v>
      </c>
      <c r="U25" s="1141">
        <f t="shared" si="2"/>
        <v>91.685853159375824</v>
      </c>
      <c r="V25" s="1103">
        <f t="shared" si="3"/>
        <v>3.1880733944954129</v>
      </c>
      <c r="W25" s="1093">
        <f t="shared" si="4"/>
        <v>93.987940947881583</v>
      </c>
      <c r="X25" s="1103">
        <v>38.04</v>
      </c>
      <c r="Y25" s="1092">
        <v>45.6</v>
      </c>
      <c r="Z25" s="1092"/>
      <c r="AA25" s="1093">
        <v>1170</v>
      </c>
      <c r="AB25" s="1094">
        <f t="shared" si="5"/>
        <v>89.951564542169592</v>
      </c>
      <c r="AC25" s="895">
        <v>-3.33</v>
      </c>
      <c r="AD25" s="872"/>
      <c r="AE25" s="679"/>
      <c r="AF25" s="572"/>
      <c r="AG25" s="573"/>
      <c r="AH25" s="564">
        <f t="shared" si="6"/>
        <v>-44101</v>
      </c>
      <c r="AI25" s="574"/>
      <c r="AJ25" s="680"/>
      <c r="AK25" s="575" t="str">
        <f t="shared" si="7"/>
        <v xml:space="preserve"> </v>
      </c>
      <c r="AL25" s="576"/>
      <c r="AM25" s="577">
        <f t="shared" si="11"/>
        <v>0</v>
      </c>
      <c r="AN25" s="577">
        <f t="shared" si="12"/>
        <v>0.52</v>
      </c>
      <c r="AO25" s="575">
        <f t="shared" si="13"/>
        <v>10</v>
      </c>
      <c r="AP25" s="1074">
        <v>1250</v>
      </c>
    </row>
    <row r="26" spans="1:45" ht="15.75" customHeight="1" x14ac:dyDescent="0.25">
      <c r="A26" s="549"/>
      <c r="B26" s="681" t="s">
        <v>169</v>
      </c>
      <c r="C26" s="682"/>
      <c r="D26" s="683"/>
      <c r="E26" s="550"/>
      <c r="F26" s="551" t="s">
        <v>170</v>
      </c>
      <c r="G26" s="552"/>
      <c r="H26" s="684"/>
      <c r="I26" s="685"/>
      <c r="J26" s="686"/>
      <c r="K26" s="687">
        <f>AVERAGEA(K6:K25)</f>
        <v>75.5</v>
      </c>
      <c r="L26" s="687">
        <f>AVERAGEA(L6:L25)</f>
        <v>725.05</v>
      </c>
      <c r="M26" s="687"/>
      <c r="N26" s="687"/>
      <c r="O26" s="503">
        <f>O35</f>
        <v>833.71428571428567</v>
      </c>
      <c r="P26" s="688">
        <f t="shared" ref="P26:T26" si="14">AVERAGEA(P6:P25)</f>
        <v>435.85</v>
      </c>
      <c r="Q26" s="689">
        <f t="shared" si="14"/>
        <v>51.174999999999997</v>
      </c>
      <c r="R26" s="690">
        <f t="shared" si="14"/>
        <v>1478.35</v>
      </c>
      <c r="S26" s="691">
        <f t="shared" si="14"/>
        <v>3.7892857142857146</v>
      </c>
      <c r="T26" s="691">
        <f t="shared" si="14"/>
        <v>4.3627232142857135</v>
      </c>
      <c r="U26" s="1143">
        <f>W26</f>
        <v>100</v>
      </c>
      <c r="V26" s="691">
        <f>AVERAGEA(V6:V25)</f>
        <v>3.392002593463848</v>
      </c>
      <c r="W26" s="500">
        <f>IF(AL$2=0," ",IF(T71=0," ",(T71/T$71)*100))</f>
        <v>100</v>
      </c>
      <c r="X26" s="691">
        <f>AVERAGEA(X6:X25)</f>
        <v>36.112000000000009</v>
      </c>
      <c r="Y26" s="689">
        <f>AVERAGEA(Y6:Y25)</f>
        <v>47.431578947368415</v>
      </c>
      <c r="Z26" s="689" t="e">
        <f>AVERAGEA(Z6:Z25)</f>
        <v>#DIV/0!</v>
      </c>
      <c r="AA26" s="503">
        <f>AVERAGEA(AA6:AA25)</f>
        <v>1300.7</v>
      </c>
      <c r="AB26" s="503"/>
      <c r="AC26" s="1423"/>
      <c r="AD26" s="744"/>
      <c r="AE26" s="571"/>
      <c r="AF26" s="572"/>
      <c r="AG26" s="573"/>
      <c r="AH26" s="564"/>
      <c r="AI26" s="574"/>
      <c r="AJ26" s="680"/>
      <c r="AK26" s="575"/>
      <c r="AL26" s="576"/>
      <c r="AM26" s="577"/>
      <c r="AN26" s="577"/>
      <c r="AO26" s="575"/>
      <c r="AP26" s="692"/>
    </row>
    <row r="27" spans="1:45" ht="15.75" customHeight="1" thickBot="1" x14ac:dyDescent="0.25">
      <c r="A27" s="1519" t="s">
        <v>171</v>
      </c>
      <c r="B27" s="1520"/>
      <c r="C27" s="1520"/>
      <c r="D27" s="1520"/>
      <c r="E27" s="1520"/>
      <c r="F27" s="1451"/>
      <c r="G27" s="1451"/>
      <c r="H27" s="1451"/>
      <c r="I27" s="1451"/>
      <c r="J27" s="1451"/>
      <c r="K27" s="1451"/>
      <c r="L27" s="1520"/>
      <c r="M27" s="1520"/>
      <c r="N27" s="1520"/>
      <c r="O27" s="1451"/>
      <c r="P27" s="1451"/>
      <c r="Q27" s="1451"/>
      <c r="R27" s="1451"/>
      <c r="S27" s="1451"/>
      <c r="T27" s="1451"/>
      <c r="U27" s="1451"/>
      <c r="V27" s="1451"/>
      <c r="W27" s="1451"/>
      <c r="X27" s="1421"/>
      <c r="Y27" s="1421"/>
      <c r="Z27" s="1144"/>
      <c r="AA27" s="1144"/>
      <c r="AB27" s="1144"/>
      <c r="AC27" s="1410"/>
      <c r="AD27" s="1333"/>
      <c r="AE27" s="368"/>
      <c r="AF27" s="31"/>
      <c r="AG27" s="31"/>
      <c r="AH27" s="314"/>
      <c r="AI27" s="57"/>
      <c r="AJ27" s="31"/>
      <c r="AK27" s="31"/>
      <c r="AL27" s="31"/>
      <c r="AM27" s="31"/>
      <c r="AN27" s="31"/>
      <c r="AO27" s="31"/>
      <c r="AP27" s="638"/>
    </row>
    <row r="28" spans="1:45" ht="15.75" customHeight="1" thickBot="1" x14ac:dyDescent="0.25">
      <c r="A28" s="1076">
        <v>41</v>
      </c>
      <c r="B28" s="1077" t="s">
        <v>172</v>
      </c>
      <c r="C28" s="1117" t="s">
        <v>148</v>
      </c>
      <c r="D28" s="1096" t="s">
        <v>173</v>
      </c>
      <c r="E28" s="1080" t="s">
        <v>137</v>
      </c>
      <c r="F28" s="1456">
        <v>20021002</v>
      </c>
      <c r="G28" s="1457"/>
      <c r="H28" s="1457"/>
      <c r="I28" s="1515"/>
      <c r="J28" s="1145">
        <v>44147</v>
      </c>
      <c r="K28" s="1146">
        <v>75</v>
      </c>
      <c r="L28" s="1147">
        <v>826</v>
      </c>
      <c r="M28" s="1148">
        <v>100</v>
      </c>
      <c r="N28" s="1146">
        <v>4</v>
      </c>
      <c r="O28" s="1149">
        <v>793</v>
      </c>
      <c r="P28" s="245">
        <f>AJ2-J28</f>
        <v>390</v>
      </c>
      <c r="Q28" s="1150">
        <v>49</v>
      </c>
      <c r="R28" s="1">
        <v>1340</v>
      </c>
      <c r="S28" s="1088">
        <f t="shared" ref="S28:S34" si="15">IF(AL$2=0," ",IF(AN$2=0," ",IF(R28=0," ",IF(AP28=0," ",(R28-AP28)/(AN$2)))))</f>
        <v>4.2857142857142856</v>
      </c>
      <c r="T28" s="1088">
        <f>IF(R28=0," ",IF(O28=0," ",(R28-O28)/AL$2))</f>
        <v>4.8839285714285712</v>
      </c>
      <c r="U28" s="1089">
        <f>IF(T28=0," ",(T28/T$35)*100)</f>
        <v>105.04801097393688</v>
      </c>
      <c r="V28" s="1088">
        <f t="shared" ref="V28:V34" si="16">IF(AL$2=0,O28/P28,R28/P28)</f>
        <v>3.4358974358974357</v>
      </c>
      <c r="W28" s="1090">
        <f t="shared" ref="W28:W34" si="17">IF(V28=0," ",(V28/V$35)*100)</f>
        <v>99.230717741937951</v>
      </c>
      <c r="X28" s="1092">
        <v>36.1</v>
      </c>
      <c r="Y28" s="1092">
        <v>49.1</v>
      </c>
      <c r="Z28" s="1094"/>
      <c r="AA28" s="1094">
        <v>1256</v>
      </c>
      <c r="AB28" s="1094">
        <f t="shared" ref="AB28:AB34" si="18">(AA28/$AA$35)*100</f>
        <v>100.87003078570471</v>
      </c>
      <c r="AC28" s="1406">
        <v>1.83</v>
      </c>
      <c r="AD28" s="1395"/>
      <c r="AE28" s="369"/>
      <c r="AF28" s="378"/>
      <c r="AG28" s="674"/>
      <c r="AH28" s="693"/>
      <c r="AI28" s="617"/>
      <c r="AJ28" s="553"/>
      <c r="AK28" s="619" t="str">
        <f t="shared" ref="AK28:AK34" si="19">IF(AJ28="ET","ET",IF(AJ28=0," ",J28-AJ28))</f>
        <v xml:space="preserve"> </v>
      </c>
      <c r="AL28" s="620"/>
      <c r="AM28" s="621">
        <f t="shared" ref="AM28:AM34" si="20">IF(AK28="ET",0,IF(AK28=0,0,IF(AK28&lt;761,1.32,IF(AK28&lt;1126,0.74,IF(AK28&lt;1491,0.39,IF(AK28&lt;1856,0.14,IF(AK28&lt;2951,0,IF(AK28&lt;3316,0.08,0))))))))</f>
        <v>0</v>
      </c>
      <c r="AN28" s="621">
        <f t="shared" ref="AN28:AN34" si="21">IF(AK28="ET",0,IF(AK28=0,0,IF(AK28&lt;3316,0,IF(AK28&lt;3681,0.16,IF(AK28&lt;4046,0.26,IF(AK28&lt;4411,0.38,0.52))))))</f>
        <v>0.52</v>
      </c>
      <c r="AO28" s="619">
        <f t="shared" ref="AO28:AO34" si="22">IF(AK28="ET",0,IF(AK28=0," ",IF(AK28&lt;769,79,IF(AK28&lt;982,64,IF(AK28&lt;1164,42,IF(AK28&lt;1347,31,IF(AK28&lt;1712,18,IF(AK28&gt;3536,10,0))))))))</f>
        <v>10</v>
      </c>
      <c r="AP28" s="1075">
        <v>1220</v>
      </c>
      <c r="AS28" s="140"/>
    </row>
    <row r="29" spans="1:45" ht="15.75" customHeight="1" thickBot="1" x14ac:dyDescent="0.25">
      <c r="A29" s="1076">
        <v>42</v>
      </c>
      <c r="B29" s="1077" t="s">
        <v>172</v>
      </c>
      <c r="C29" s="1117" t="s">
        <v>174</v>
      </c>
      <c r="D29" s="1096" t="s">
        <v>175</v>
      </c>
      <c r="E29" s="1080" t="s">
        <v>137</v>
      </c>
      <c r="F29" s="1512">
        <v>20047150</v>
      </c>
      <c r="G29" s="1513"/>
      <c r="H29" s="1513"/>
      <c r="I29" s="1514"/>
      <c r="J29" s="1145">
        <v>44140</v>
      </c>
      <c r="K29" s="1146">
        <v>87</v>
      </c>
      <c r="L29" s="1147">
        <v>768</v>
      </c>
      <c r="M29" s="1148">
        <v>110</v>
      </c>
      <c r="N29" s="1151">
        <v>11</v>
      </c>
      <c r="O29" s="1149">
        <v>926</v>
      </c>
      <c r="P29" s="624">
        <f>AJ2-J29</f>
        <v>397</v>
      </c>
      <c r="Q29" s="1140">
        <v>50</v>
      </c>
      <c r="R29" s="1">
        <v>1392</v>
      </c>
      <c r="S29" s="1152">
        <f t="shared" si="15"/>
        <v>1.8571428571428572</v>
      </c>
      <c r="T29" s="1152">
        <f>IF(R29=0," ",IF(O29=0," ",(R29-O29)/AL$2))</f>
        <v>4.1607142857142856</v>
      </c>
      <c r="U29" s="1089">
        <f>IF(T29=0," ",(T29/T$35)*100)</f>
        <v>89.492455418381326</v>
      </c>
      <c r="V29" s="1152">
        <f t="shared" si="16"/>
        <v>3.5062972292191437</v>
      </c>
      <c r="W29" s="1153">
        <f t="shared" si="17"/>
        <v>101.26390474781624</v>
      </c>
      <c r="X29" s="1092">
        <v>40.090000000000003</v>
      </c>
      <c r="Y29" s="1092">
        <v>49.9</v>
      </c>
      <c r="Z29" s="1094"/>
      <c r="AA29" s="1094">
        <v>1331</v>
      </c>
      <c r="AB29" s="1094">
        <f t="shared" si="18"/>
        <v>106.89332084058358</v>
      </c>
      <c r="AC29" s="1406">
        <v>1.9</v>
      </c>
      <c r="AD29" s="1395"/>
      <c r="AE29" s="694"/>
      <c r="AF29" s="695"/>
      <c r="AG29" s="674"/>
      <c r="AH29" s="616"/>
      <c r="AI29" s="617"/>
      <c r="AJ29" s="553"/>
      <c r="AK29" s="619" t="str">
        <f t="shared" si="19"/>
        <v xml:space="preserve"> </v>
      </c>
      <c r="AL29" s="620"/>
      <c r="AM29" s="621">
        <f t="shared" si="20"/>
        <v>0</v>
      </c>
      <c r="AN29" s="621">
        <f t="shared" si="21"/>
        <v>0.52</v>
      </c>
      <c r="AO29" s="619">
        <f t="shared" si="22"/>
        <v>10</v>
      </c>
      <c r="AP29" s="1075">
        <v>1340</v>
      </c>
      <c r="AS29" s="140"/>
    </row>
    <row r="30" spans="1:45" ht="15.75" customHeight="1" thickBot="1" x14ac:dyDescent="0.25">
      <c r="A30" s="1076">
        <v>43</v>
      </c>
      <c r="B30" s="1077" t="s">
        <v>172</v>
      </c>
      <c r="C30" s="1352" t="s">
        <v>460</v>
      </c>
      <c r="D30" s="1112" t="s">
        <v>451</v>
      </c>
      <c r="E30" s="1113" t="s">
        <v>137</v>
      </c>
      <c r="F30" s="1456">
        <v>20063569</v>
      </c>
      <c r="G30" s="1457"/>
      <c r="H30" s="1457"/>
      <c r="I30" s="1515"/>
      <c r="J30" s="1154">
        <v>44146</v>
      </c>
      <c r="K30" s="1155">
        <v>68</v>
      </c>
      <c r="L30" s="1156">
        <v>806</v>
      </c>
      <c r="M30" s="1157">
        <v>106</v>
      </c>
      <c r="N30" s="1151"/>
      <c r="O30" s="1158">
        <v>919</v>
      </c>
      <c r="P30" s="1114">
        <f>AJ2-J30</f>
        <v>391</v>
      </c>
      <c r="Q30" s="1102">
        <v>49</v>
      </c>
      <c r="R30" s="1">
        <v>1427</v>
      </c>
      <c r="S30" s="1152">
        <f t="shared" si="15"/>
        <v>3.8214285714285716</v>
      </c>
      <c r="T30" s="1152">
        <f>IF(AL$2=0," ",IF(R30=0," ",IF(O30=0," ",(R30-O30)/AL$2)))</f>
        <v>4.5357142857142856</v>
      </c>
      <c r="U30" s="1089">
        <f>IF(T30=0," ",(T30/T$35)*100)</f>
        <v>97.558299039780508</v>
      </c>
      <c r="V30" s="1152">
        <f t="shared" si="16"/>
        <v>3.6496163682864449</v>
      </c>
      <c r="W30" s="1153">
        <f t="shared" si="17"/>
        <v>105.40304490002812</v>
      </c>
      <c r="X30" s="1092">
        <v>33</v>
      </c>
      <c r="Y30" s="1092">
        <v>49</v>
      </c>
      <c r="Z30" s="1093"/>
      <c r="AA30" s="1093"/>
      <c r="AB30" s="1093">
        <f t="shared" si="18"/>
        <v>0</v>
      </c>
      <c r="AC30" s="1411">
        <v>1.19</v>
      </c>
      <c r="AD30" s="1399"/>
      <c r="AE30" s="694"/>
      <c r="AF30" s="695"/>
      <c r="AG30" s="674"/>
      <c r="AH30" s="616"/>
      <c r="AI30" s="617"/>
      <c r="AJ30" s="553"/>
      <c r="AK30" s="619" t="str">
        <f t="shared" si="19"/>
        <v xml:space="preserve"> </v>
      </c>
      <c r="AL30" s="620"/>
      <c r="AM30" s="621">
        <f t="shared" si="20"/>
        <v>0</v>
      </c>
      <c r="AN30" s="621">
        <f t="shared" si="21"/>
        <v>0.52</v>
      </c>
      <c r="AO30" s="619">
        <f t="shared" si="22"/>
        <v>10</v>
      </c>
      <c r="AP30" s="1075">
        <v>1320</v>
      </c>
      <c r="AS30" s="140"/>
    </row>
    <row r="31" spans="1:45" ht="15.75" customHeight="1" thickBot="1" x14ac:dyDescent="0.25">
      <c r="A31" s="1076">
        <v>45</v>
      </c>
      <c r="B31" s="1111" t="s">
        <v>172</v>
      </c>
      <c r="C31" s="1159" t="s">
        <v>163</v>
      </c>
      <c r="D31" s="1112">
        <v>321</v>
      </c>
      <c r="E31" s="1113" t="s">
        <v>137</v>
      </c>
      <c r="F31" s="1456">
        <v>20086137</v>
      </c>
      <c r="G31" s="1457"/>
      <c r="H31" s="1457"/>
      <c r="I31" s="1515"/>
      <c r="J31" s="1160">
        <v>44138</v>
      </c>
      <c r="K31" s="1151">
        <v>78</v>
      </c>
      <c r="L31" s="1161">
        <v>661</v>
      </c>
      <c r="M31" s="1162">
        <v>109</v>
      </c>
      <c r="N31" s="1163">
        <v>13</v>
      </c>
      <c r="O31" s="1164">
        <v>805</v>
      </c>
      <c r="P31" s="1114">
        <f>AJ2-J31</f>
        <v>399</v>
      </c>
      <c r="Q31" s="1102">
        <v>48</v>
      </c>
      <c r="R31" s="1">
        <v>1340</v>
      </c>
      <c r="S31" s="1103">
        <f t="shared" si="15"/>
        <v>3.2142857142857144</v>
      </c>
      <c r="T31" s="1103">
        <f>IF(AL$2=0," ",IF(R31=0," ",IF(O31=0," ",(R31-O31)/AL$2)))</f>
        <v>4.7767857142857144</v>
      </c>
      <c r="U31" s="1089">
        <f>IF(T31=0," ",(T31/T$35)*100)</f>
        <v>102.74348422496568</v>
      </c>
      <c r="V31" s="1103">
        <f t="shared" si="16"/>
        <v>3.3583959899749374</v>
      </c>
      <c r="W31" s="1104">
        <f t="shared" si="17"/>
        <v>96.992430875578464</v>
      </c>
      <c r="X31" s="1092">
        <v>34</v>
      </c>
      <c r="Y31" s="1092">
        <v>47.9</v>
      </c>
      <c r="Z31" s="1094"/>
      <c r="AA31" s="1094">
        <v>1237</v>
      </c>
      <c r="AB31" s="1094">
        <f t="shared" si="18"/>
        <v>99.344130638468741</v>
      </c>
      <c r="AC31" s="1406">
        <v>2.0099999999999998</v>
      </c>
      <c r="AD31" s="1395"/>
      <c r="AE31" s="694"/>
      <c r="AF31" s="695"/>
      <c r="AG31" s="674"/>
      <c r="AH31" s="616"/>
      <c r="AI31" s="617"/>
      <c r="AJ31" s="553"/>
      <c r="AK31" s="619" t="str">
        <f t="shared" si="19"/>
        <v xml:space="preserve"> </v>
      </c>
      <c r="AL31" s="620"/>
      <c r="AM31" s="621">
        <f t="shared" si="20"/>
        <v>0</v>
      </c>
      <c r="AN31" s="621">
        <f t="shared" si="21"/>
        <v>0.52</v>
      </c>
      <c r="AO31" s="619">
        <f t="shared" si="22"/>
        <v>10</v>
      </c>
      <c r="AP31" s="1075">
        <v>1250</v>
      </c>
      <c r="AS31" s="140"/>
    </row>
    <row r="32" spans="1:45" ht="15.75" customHeight="1" thickBot="1" x14ac:dyDescent="0.25">
      <c r="A32" s="1076">
        <v>46</v>
      </c>
      <c r="B32" s="1111" t="s">
        <v>172</v>
      </c>
      <c r="C32" s="1159" t="s">
        <v>176</v>
      </c>
      <c r="D32" s="1112">
        <v>391</v>
      </c>
      <c r="E32" s="1113" t="s">
        <v>137</v>
      </c>
      <c r="F32" s="1516">
        <v>20086139</v>
      </c>
      <c r="G32" s="1517"/>
      <c r="H32" s="1517"/>
      <c r="I32" s="1518"/>
      <c r="J32" s="1160">
        <v>44158</v>
      </c>
      <c r="K32" s="1151">
        <v>80</v>
      </c>
      <c r="L32" s="1161">
        <v>680</v>
      </c>
      <c r="M32" s="1162">
        <v>112</v>
      </c>
      <c r="N32" s="1163">
        <v>13</v>
      </c>
      <c r="O32" s="1164">
        <v>754</v>
      </c>
      <c r="P32" s="1114">
        <f>AJ2-J32</f>
        <v>379</v>
      </c>
      <c r="Q32" s="1102">
        <v>48</v>
      </c>
      <c r="R32" s="1">
        <v>1275</v>
      </c>
      <c r="S32" s="1103">
        <f t="shared" si="15"/>
        <v>3.9285714285714284</v>
      </c>
      <c r="T32" s="1103">
        <f>IF(AL$2=0," ",IF(R32=0," ",IF(O32=0," ",(R32-O32)/AL$2)))</f>
        <v>4.6517857142857144</v>
      </c>
      <c r="U32" s="1089">
        <f>IF(T32=0," ",(T32/T$35)*100)</f>
        <v>100.05486968449931</v>
      </c>
      <c r="V32" s="1103">
        <f t="shared" si="16"/>
        <v>3.3641160949868074</v>
      </c>
      <c r="W32" s="1104">
        <f t="shared" si="17"/>
        <v>97.157630837590375</v>
      </c>
      <c r="X32" s="1092">
        <v>37.67</v>
      </c>
      <c r="Y32" s="1092">
        <v>48.5</v>
      </c>
      <c r="Z32" s="1094"/>
      <c r="AA32" s="1094">
        <v>1213</v>
      </c>
      <c r="AB32" s="1094">
        <f t="shared" si="18"/>
        <v>97.416677820907509</v>
      </c>
      <c r="AC32" s="1406">
        <v>-1.72</v>
      </c>
      <c r="AD32" s="1395"/>
      <c r="AE32" s="694"/>
      <c r="AF32" s="695"/>
      <c r="AG32" s="674"/>
      <c r="AH32" s="616"/>
      <c r="AI32" s="617"/>
      <c r="AJ32" s="553"/>
      <c r="AK32" s="619" t="str">
        <f t="shared" si="19"/>
        <v xml:space="preserve"> </v>
      </c>
      <c r="AL32" s="620"/>
      <c r="AM32" s="621">
        <f t="shared" si="20"/>
        <v>0</v>
      </c>
      <c r="AN32" s="621">
        <f t="shared" si="21"/>
        <v>0.52</v>
      </c>
      <c r="AO32" s="619">
        <f t="shared" si="22"/>
        <v>10</v>
      </c>
      <c r="AP32" s="1075">
        <v>1165</v>
      </c>
      <c r="AS32" s="140"/>
    </row>
    <row r="33" spans="1:45" ht="15.75" customHeight="1" thickBot="1" x14ac:dyDescent="0.25">
      <c r="A33" s="1076">
        <v>48</v>
      </c>
      <c r="B33" s="1077" t="s">
        <v>172</v>
      </c>
      <c r="C33" s="1117" t="s">
        <v>177</v>
      </c>
      <c r="D33" s="1096" t="s">
        <v>178</v>
      </c>
      <c r="E33" s="1080" t="s">
        <v>137</v>
      </c>
      <c r="F33" s="1456">
        <v>19996334</v>
      </c>
      <c r="G33" s="1457"/>
      <c r="H33" s="1457"/>
      <c r="I33" s="1515"/>
      <c r="J33" s="1145">
        <v>44144</v>
      </c>
      <c r="K33" s="1146">
        <v>64</v>
      </c>
      <c r="L33" s="1161">
        <v>701</v>
      </c>
      <c r="M33" s="1162">
        <v>100</v>
      </c>
      <c r="N33" s="1151">
        <v>2</v>
      </c>
      <c r="O33" s="1149">
        <v>827</v>
      </c>
      <c r="P33" s="624">
        <f>AJ2-J33</f>
        <v>393</v>
      </c>
      <c r="Q33" s="1140">
        <v>48</v>
      </c>
      <c r="R33" s="1">
        <v>1355</v>
      </c>
      <c r="S33" s="1152">
        <f t="shared" si="15"/>
        <v>4.6428571428571432</v>
      </c>
      <c r="T33" s="1152">
        <f>IF(AL$2=0," ",IF(R33=0," ",IF(O33=0," ",(R33-O33)/AL$2)))</f>
        <v>4.7142857142857144</v>
      </c>
      <c r="U33" s="1089">
        <f>U34</f>
        <v>103.70370370370368</v>
      </c>
      <c r="V33" s="1152">
        <f t="shared" si="16"/>
        <v>3.4478371501272265</v>
      </c>
      <c r="W33" s="1153">
        <f t="shared" si="17"/>
        <v>99.575543638158663</v>
      </c>
      <c r="X33" s="1092">
        <v>39</v>
      </c>
      <c r="Y33" s="1092">
        <v>48</v>
      </c>
      <c r="Z33" s="1094"/>
      <c r="AA33" s="1094">
        <v>1218</v>
      </c>
      <c r="AB33" s="1094">
        <f t="shared" si="18"/>
        <v>97.818230491232754</v>
      </c>
      <c r="AC33" s="1406">
        <v>-0.31</v>
      </c>
      <c r="AD33" s="1395"/>
      <c r="AE33" s="694"/>
      <c r="AF33" s="695"/>
      <c r="AG33" s="674"/>
      <c r="AH33" s="616"/>
      <c r="AI33" s="617"/>
      <c r="AJ33" s="553"/>
      <c r="AK33" s="619" t="str">
        <f t="shared" si="19"/>
        <v xml:space="preserve"> </v>
      </c>
      <c r="AL33" s="620"/>
      <c r="AM33" s="621">
        <f t="shared" si="20"/>
        <v>0</v>
      </c>
      <c r="AN33" s="621">
        <f t="shared" si="21"/>
        <v>0.52</v>
      </c>
      <c r="AO33" s="619">
        <f t="shared" si="22"/>
        <v>10</v>
      </c>
      <c r="AP33" s="1075">
        <v>1225</v>
      </c>
      <c r="AS33" s="140"/>
    </row>
    <row r="34" spans="1:45" ht="15.75" customHeight="1" x14ac:dyDescent="0.2">
      <c r="A34" s="1076">
        <v>49</v>
      </c>
      <c r="B34" s="1077" t="s">
        <v>172</v>
      </c>
      <c r="C34" s="1117" t="s">
        <v>179</v>
      </c>
      <c r="D34" s="1096" t="s">
        <v>180</v>
      </c>
      <c r="E34" s="1080" t="s">
        <v>137</v>
      </c>
      <c r="F34" s="1456">
        <v>19996336</v>
      </c>
      <c r="G34" s="1457"/>
      <c r="H34" s="1457"/>
      <c r="I34" s="1515"/>
      <c r="J34" s="1145">
        <v>44148</v>
      </c>
      <c r="K34" s="1146">
        <v>80</v>
      </c>
      <c r="L34" s="1161">
        <v>680</v>
      </c>
      <c r="M34" s="1162">
        <v>100</v>
      </c>
      <c r="N34" s="1151">
        <v>2</v>
      </c>
      <c r="O34" s="1149">
        <v>812</v>
      </c>
      <c r="P34" s="624">
        <f>AJ2-J34</f>
        <v>389</v>
      </c>
      <c r="Q34" s="1140">
        <v>49</v>
      </c>
      <c r="R34" s="1">
        <v>1352</v>
      </c>
      <c r="S34" s="1152">
        <f t="shared" si="15"/>
        <v>4.8928571428571432</v>
      </c>
      <c r="T34" s="1152">
        <f>IF(AL$2=0," ",IF(R34=0," ",IF(O34=0," ",(R34-O34)/AL$2)))</f>
        <v>4.8214285714285712</v>
      </c>
      <c r="U34" s="1089">
        <f>IF(T33=0," ",(T34/T$35)*100)</f>
        <v>103.70370370370368</v>
      </c>
      <c r="V34" s="1152">
        <f t="shared" si="16"/>
        <v>3.475578406169666</v>
      </c>
      <c r="W34" s="1153">
        <f t="shared" si="17"/>
        <v>100.37672725889009</v>
      </c>
      <c r="X34" s="1092">
        <v>36.130000000000003</v>
      </c>
      <c r="Y34" s="1092">
        <v>49.1</v>
      </c>
      <c r="Z34" s="1094"/>
      <c r="AA34" s="1094">
        <v>1216</v>
      </c>
      <c r="AB34" s="1094">
        <f t="shared" si="18"/>
        <v>97.657609423102656</v>
      </c>
      <c r="AC34" s="1406">
        <v>3</v>
      </c>
      <c r="AD34" s="1395"/>
      <c r="AE34" s="694"/>
      <c r="AF34" s="695"/>
      <c r="AG34" s="674"/>
      <c r="AH34" s="616"/>
      <c r="AI34" s="617"/>
      <c r="AJ34" s="553"/>
      <c r="AK34" s="619" t="str">
        <f t="shared" si="19"/>
        <v xml:space="preserve"> </v>
      </c>
      <c r="AL34" s="620"/>
      <c r="AM34" s="621">
        <f t="shared" si="20"/>
        <v>0</v>
      </c>
      <c r="AN34" s="621">
        <f t="shared" si="21"/>
        <v>0.52</v>
      </c>
      <c r="AO34" s="619">
        <f t="shared" si="22"/>
        <v>10</v>
      </c>
      <c r="AP34" s="1075">
        <v>1215</v>
      </c>
      <c r="AS34" s="140"/>
    </row>
    <row r="35" spans="1:45" ht="15.75" customHeight="1" x14ac:dyDescent="0.2">
      <c r="A35" s="696"/>
      <c r="B35" s="697" t="s">
        <v>181</v>
      </c>
      <c r="C35" s="696"/>
      <c r="D35" s="696"/>
      <c r="E35" s="550" t="s">
        <v>170</v>
      </c>
      <c r="F35" s="551"/>
      <c r="G35" s="552"/>
      <c r="H35" s="698"/>
      <c r="I35" s="699"/>
      <c r="J35" s="554"/>
      <c r="K35" s="555">
        <f>AVERAGEA(K28:K34)</f>
        <v>76</v>
      </c>
      <c r="L35" s="555">
        <f>AVERAGEA(L28:L34)</f>
        <v>731.71428571428567</v>
      </c>
      <c r="M35" s="555"/>
      <c r="N35" s="556"/>
      <c r="O35" s="555">
        <f>AVERAGEA(O28:O34)</f>
        <v>833.71428571428567</v>
      </c>
      <c r="P35" s="555">
        <f t="shared" ref="P35:T35" si="23">AVERAGEA(P28:P34)</f>
        <v>391.14285714285717</v>
      </c>
      <c r="Q35" s="557">
        <f t="shared" si="23"/>
        <v>48.714285714285715</v>
      </c>
      <c r="R35" s="555">
        <f t="shared" si="23"/>
        <v>1354.4285714285713</v>
      </c>
      <c r="S35" s="558">
        <f t="shared" si="23"/>
        <v>3.8061224489795911</v>
      </c>
      <c r="T35" s="558">
        <f t="shared" si="23"/>
        <v>4.6492346938775517</v>
      </c>
      <c r="U35" s="559">
        <f>IF(AL$2=0," ",IF(T71=0," ",(T71/T$71)*100))</f>
        <v>100</v>
      </c>
      <c r="V35" s="560">
        <f>AVERAGEA(V28:V34)</f>
        <v>3.4625340963802378</v>
      </c>
      <c r="W35" s="559">
        <f>IF(AL$2=0," ",IF(T71=0," ",(T71/T$71)*100))</f>
        <v>100</v>
      </c>
      <c r="X35" s="559">
        <f>AVERAGEA(X28:X34)</f>
        <v>36.57</v>
      </c>
      <c r="Y35" s="559">
        <f>AVERAGEA(Y28:Y34)</f>
        <v>48.785714285714285</v>
      </c>
      <c r="Z35" s="561" t="e">
        <f>AVERAGEA(Z28:Z34)</f>
        <v>#DIV/0!</v>
      </c>
      <c r="AA35" s="561">
        <f>AVERAGEA(AA28:AA34)</f>
        <v>1245.1666666666667</v>
      </c>
      <c r="AB35" s="504"/>
      <c r="AC35" s="1412"/>
      <c r="AD35" s="504"/>
      <c r="AE35" s="571"/>
      <c r="AF35" s="572"/>
      <c r="AG35" s="573"/>
      <c r="AH35" s="616"/>
      <c r="AI35" s="574"/>
      <c r="AJ35" s="574"/>
      <c r="AK35" s="574"/>
      <c r="AL35" s="574"/>
      <c r="AM35" s="574"/>
      <c r="AN35" s="574"/>
      <c r="AO35" s="575"/>
      <c r="AP35" s="562"/>
    </row>
    <row r="36" spans="1:45" ht="15.75" customHeight="1" thickBot="1" x14ac:dyDescent="0.25">
      <c r="A36" s="1519" t="s">
        <v>182</v>
      </c>
      <c r="B36" s="1520"/>
      <c r="C36" s="1520"/>
      <c r="D36" s="1520"/>
      <c r="E36" s="1520"/>
      <c r="F36" s="1520"/>
      <c r="G36" s="1520"/>
      <c r="H36" s="1520"/>
      <c r="I36" s="1520"/>
      <c r="J36" s="1451"/>
      <c r="K36" s="1451"/>
      <c r="L36" s="1451"/>
      <c r="M36" s="1451"/>
      <c r="N36" s="1451"/>
      <c r="O36" s="1451"/>
      <c r="P36" s="1451"/>
      <c r="Q36" s="1451"/>
      <c r="R36" s="1451"/>
      <c r="S36" s="1451"/>
      <c r="T36" s="1451"/>
      <c r="U36" s="1451"/>
      <c r="V36" s="1451"/>
      <c r="W36" s="1451"/>
      <c r="X36" s="1421"/>
      <c r="Y36" s="1421"/>
      <c r="Z36" s="1144"/>
      <c r="AA36" s="1144"/>
      <c r="AB36" s="1144"/>
      <c r="AC36" s="1410"/>
      <c r="AD36" s="1333"/>
      <c r="AE36" s="348"/>
      <c r="AF36" s="348"/>
      <c r="AG36" s="349"/>
      <c r="AH36" s="314"/>
      <c r="AI36" s="159"/>
      <c r="AJ36" s="160"/>
      <c r="AK36" s="158"/>
      <c r="AL36" s="158"/>
      <c r="AM36" s="158"/>
      <c r="AN36" s="158"/>
      <c r="AO36" s="158"/>
      <c r="AP36" s="170"/>
    </row>
    <row r="37" spans="1:45" ht="15.75" customHeight="1" thickBot="1" x14ac:dyDescent="0.3">
      <c r="A37" s="1076">
        <v>51</v>
      </c>
      <c r="B37" s="1077" t="s">
        <v>165</v>
      </c>
      <c r="C37" s="1095" t="s">
        <v>183</v>
      </c>
      <c r="D37" s="1096" t="s">
        <v>184</v>
      </c>
      <c r="E37" s="1080" t="s">
        <v>137</v>
      </c>
      <c r="F37" s="1456">
        <v>4381333</v>
      </c>
      <c r="G37" s="1457"/>
      <c r="H37" s="1457"/>
      <c r="I37" s="1515"/>
      <c r="J37" s="1165">
        <v>44129</v>
      </c>
      <c r="K37" s="1098">
        <v>84</v>
      </c>
      <c r="L37" s="1166">
        <v>689</v>
      </c>
      <c r="M37" s="1083"/>
      <c r="N37" s="1098"/>
      <c r="O37" s="1149">
        <v>786</v>
      </c>
      <c r="P37" s="245">
        <f>AJ2-J37</f>
        <v>408</v>
      </c>
      <c r="Q37" s="1150">
        <v>49</v>
      </c>
      <c r="R37" s="1">
        <v>1272</v>
      </c>
      <c r="S37" s="1167">
        <f>IF(AL$2=0," ",IF(AN$2=0," ",IF(R37=0," ",IF(AP37=0," ",(R37-AP37)/(AN$2)))))</f>
        <v>5.0714285714285712</v>
      </c>
      <c r="T37" s="1088">
        <f>IF(AL$2=0," ",IF(R37=0," ",IF(O37=0," ",(R37-O37)/AL$2)))</f>
        <v>4.3392857142857144</v>
      </c>
      <c r="U37" s="1089">
        <f>IF(T37=0," ",(T37/T$38)*100)</f>
        <v>100</v>
      </c>
      <c r="V37" s="1088">
        <f>IF(AL$2=0,O37/P37,R37/P37)</f>
        <v>3.1176470588235294</v>
      </c>
      <c r="W37" s="1090">
        <f>IF(V37=0," ",(V37/V$38)*100)</f>
        <v>100</v>
      </c>
      <c r="X37" s="1184">
        <v>35</v>
      </c>
      <c r="Y37" s="1185">
        <v>45</v>
      </c>
      <c r="Z37" s="1168"/>
      <c r="AA37" s="1168">
        <v>1095</v>
      </c>
      <c r="AB37" s="425">
        <f>(AA37/$AA$38)*100</f>
        <v>100.18298261665142</v>
      </c>
      <c r="AC37" s="1413">
        <v>0.4</v>
      </c>
      <c r="AD37" s="1400"/>
      <c r="AE37" s="421"/>
      <c r="AF37" s="361"/>
      <c r="AG37" s="563"/>
      <c r="AH37" s="564">
        <f>+AG37-J37</f>
        <v>-44129</v>
      </c>
      <c r="AI37" s="700"/>
      <c r="AJ37" s="701"/>
      <c r="AK37" s="619" t="str">
        <f>IF(AJ37="ET","ET",IF(AJ37=0," ",J37-AJ37))</f>
        <v xml:space="preserve"> </v>
      </c>
      <c r="AL37" s="620"/>
      <c r="AM37" s="621"/>
      <c r="AN37" s="621"/>
      <c r="AO37" s="472">
        <f>IF(AK37="ET",0,IF(AK37=0," ",IF(AK37&lt;1004,60,IF(AK37&lt;1339,40,IF(AK37&lt;1704,20,IF(AK37&lt;3927,0,20))))))</f>
        <v>20</v>
      </c>
      <c r="AP37" s="466">
        <v>1130</v>
      </c>
    </row>
    <row r="38" spans="1:45" ht="15.75" customHeight="1" thickBot="1" x14ac:dyDescent="0.3">
      <c r="A38" s="696"/>
      <c r="B38" s="697" t="s">
        <v>185</v>
      </c>
      <c r="C38" s="696"/>
      <c r="D38" s="696"/>
      <c r="E38" s="550" t="s">
        <v>170</v>
      </c>
      <c r="F38" s="551"/>
      <c r="G38" s="552"/>
      <c r="H38" s="698"/>
      <c r="I38" s="699"/>
      <c r="J38" s="554"/>
      <c r="K38" s="555">
        <f>AVERAGEA(K37:K37)</f>
        <v>84</v>
      </c>
      <c r="L38" s="555">
        <f>AVERAGEA(L37:L37)</f>
        <v>689</v>
      </c>
      <c r="M38" s="555"/>
      <c r="N38" s="556"/>
      <c r="O38" s="697">
        <f t="shared" ref="O38:T38" si="24">AVERAGEA(O37:O37)</f>
        <v>786</v>
      </c>
      <c r="P38" s="555">
        <f t="shared" si="24"/>
        <v>408</v>
      </c>
      <c r="Q38" s="557">
        <f t="shared" si="24"/>
        <v>49</v>
      </c>
      <c r="R38" s="555">
        <f t="shared" si="24"/>
        <v>1272</v>
      </c>
      <c r="S38" s="558">
        <f t="shared" si="24"/>
        <v>5.0714285714285712</v>
      </c>
      <c r="T38" s="558">
        <f t="shared" si="24"/>
        <v>4.3392857142857144</v>
      </c>
      <c r="U38" s="559">
        <f>IF(AL$2=0," ",IF(T71=0," ",(T71/T$71)*100))</f>
        <v>100</v>
      </c>
      <c r="V38" s="560">
        <f>AVERAGEA(V37:V37)</f>
        <v>3.1176470588235294</v>
      </c>
      <c r="W38" s="559">
        <f>IF(AL$2=0," ",IF(T71=0," ",(T71/T$71)*100))</f>
        <v>100</v>
      </c>
      <c r="X38" s="559">
        <f>AVERAGEA(X31:X37)</f>
        <v>36.395000000000003</v>
      </c>
      <c r="Y38" s="559">
        <f>AVERAGEA(Y31:Y37)</f>
        <v>47.88095238095238</v>
      </c>
      <c r="Z38" s="561" t="e">
        <f>AVERAGEA(Z31:Z37)</f>
        <v>#DIV/0!</v>
      </c>
      <c r="AA38" s="561">
        <v>1093</v>
      </c>
      <c r="AB38" s="504"/>
      <c r="AC38" s="1412"/>
      <c r="AD38" s="504"/>
      <c r="AE38" s="421"/>
      <c r="AF38" s="361"/>
      <c r="AG38" s="702"/>
      <c r="AH38" s="564"/>
      <c r="AI38" s="703"/>
      <c r="AJ38" s="704"/>
      <c r="AK38" s="619"/>
      <c r="AL38" s="620"/>
      <c r="AM38" s="621"/>
      <c r="AN38" s="621"/>
      <c r="AO38" s="472"/>
      <c r="AP38" s="466"/>
    </row>
    <row r="39" spans="1:45" ht="15.75" customHeight="1" thickBot="1" x14ac:dyDescent="0.3">
      <c r="A39" s="1169"/>
      <c r="B39" s="1170"/>
      <c r="C39" s="1171"/>
      <c r="D39" s="1172"/>
      <c r="E39" s="1173"/>
      <c r="F39" s="1174"/>
      <c r="G39" s="1175"/>
      <c r="H39" s="1175"/>
      <c r="I39" s="1176"/>
      <c r="J39" s="1177" t="s">
        <v>186</v>
      </c>
      <c r="K39" s="1178"/>
      <c r="L39" s="1179"/>
      <c r="M39" s="1180"/>
      <c r="N39" s="1181"/>
      <c r="O39" s="1182"/>
      <c r="P39" s="474"/>
      <c r="Q39" s="1183"/>
      <c r="R39" s="1182"/>
      <c r="S39" s="469"/>
      <c r="T39" s="469"/>
      <c r="U39" s="470"/>
      <c r="V39" s="469"/>
      <c r="W39" s="475"/>
      <c r="X39" s="476"/>
      <c r="Y39" s="477"/>
      <c r="Z39" s="478"/>
      <c r="AA39" s="478"/>
      <c r="AB39" s="479"/>
      <c r="AC39" s="1414"/>
      <c r="AD39" s="1401"/>
      <c r="AE39" s="421"/>
      <c r="AF39" s="361"/>
      <c r="AG39" s="702"/>
      <c r="AH39" s="564"/>
      <c r="AI39" s="703"/>
      <c r="AJ39" s="704"/>
      <c r="AK39" s="619"/>
      <c r="AL39" s="620"/>
      <c r="AM39" s="621"/>
      <c r="AN39" s="621"/>
      <c r="AO39" s="472"/>
      <c r="AP39" s="466"/>
    </row>
    <row r="40" spans="1:45" ht="15.75" customHeight="1" thickBot="1" x14ac:dyDescent="0.25">
      <c r="A40" s="1076">
        <v>53</v>
      </c>
      <c r="B40" s="1077" t="s">
        <v>172</v>
      </c>
      <c r="C40" s="1095" t="s">
        <v>187</v>
      </c>
      <c r="D40" s="1096" t="s">
        <v>188</v>
      </c>
      <c r="E40" s="1080" t="s">
        <v>137</v>
      </c>
      <c r="F40" s="1456">
        <v>4372647</v>
      </c>
      <c r="G40" s="1457"/>
      <c r="H40" s="1457"/>
      <c r="I40" s="1515"/>
      <c r="J40" s="1165">
        <v>44139</v>
      </c>
      <c r="K40" s="1098">
        <v>55</v>
      </c>
      <c r="L40" s="1166">
        <v>655</v>
      </c>
      <c r="M40" s="1083" t="s">
        <v>159</v>
      </c>
      <c r="N40" s="1098"/>
      <c r="O40" s="1149">
        <v>833</v>
      </c>
      <c r="P40" s="245">
        <f>AJ2-J40</f>
        <v>398</v>
      </c>
      <c r="Q40" s="1150">
        <v>47</v>
      </c>
      <c r="R40" s="1">
        <v>1317</v>
      </c>
      <c r="S40" s="1152">
        <f>IF(AL$2=0," ",IF(AN$2=0," ",IF(R40=0," ",IF(AP40=0," ",(R40-AP40)/(AN$2)))))</f>
        <v>3.4642857142857144</v>
      </c>
      <c r="T40" s="1088">
        <f>IF(AL$2=0," ",IF(R40=0," ",IF(O40=0," ",(R40-O40)/AL$2)))</f>
        <v>4.3214285714285712</v>
      </c>
      <c r="U40" s="1089">
        <f>IF(T40=0," ",(T40/T$42)*100)</f>
        <v>101.14942528735631</v>
      </c>
      <c r="V40" s="1088">
        <f>IF(AL$2=0,O40/P40,R40/P40)</f>
        <v>3.3090452261306531</v>
      </c>
      <c r="W40" s="1090">
        <f>IF(V40=0," ",(V40/V$42)*100)</f>
        <v>102.28485854496405</v>
      </c>
      <c r="X40" s="1184">
        <v>31.34</v>
      </c>
      <c r="Y40" s="1185">
        <v>47</v>
      </c>
      <c r="Z40" s="1168"/>
      <c r="AA40" s="1168">
        <v>1205</v>
      </c>
      <c r="AB40" s="425">
        <f>(AA40/$AA$42)*100</f>
        <v>102.55319148936171</v>
      </c>
      <c r="AC40" s="1413">
        <v>-1.23</v>
      </c>
      <c r="AD40" s="1400"/>
      <c r="AE40" s="421"/>
      <c r="AF40" s="361"/>
      <c r="AG40" s="563"/>
      <c r="AH40" s="564"/>
      <c r="AI40" s="700"/>
      <c r="AJ40" s="701"/>
      <c r="AK40" s="619"/>
      <c r="AL40" s="620"/>
      <c r="AM40" s="621"/>
      <c r="AN40" s="621"/>
      <c r="AO40" s="472"/>
      <c r="AP40" s="437">
        <v>1220</v>
      </c>
    </row>
    <row r="41" spans="1:45" ht="15.75" customHeight="1" thickBot="1" x14ac:dyDescent="0.25">
      <c r="A41" s="1076">
        <v>54</v>
      </c>
      <c r="B41" s="1077" t="s">
        <v>172</v>
      </c>
      <c r="C41" s="1095" t="s">
        <v>189</v>
      </c>
      <c r="D41" s="1096" t="s">
        <v>190</v>
      </c>
      <c r="E41" s="1080" t="s">
        <v>137</v>
      </c>
      <c r="F41" s="1456">
        <v>4446191</v>
      </c>
      <c r="G41" s="1457"/>
      <c r="H41" s="1457"/>
      <c r="I41" s="1515"/>
      <c r="J41" s="1165">
        <v>44140</v>
      </c>
      <c r="K41" s="1098">
        <v>82</v>
      </c>
      <c r="L41" s="1166">
        <v>651</v>
      </c>
      <c r="M41" s="1083"/>
      <c r="N41" s="1098"/>
      <c r="O41" s="1149">
        <v>782</v>
      </c>
      <c r="P41" s="245">
        <f>AJ2-J41</f>
        <v>397</v>
      </c>
      <c r="Q41" s="1150">
        <v>49</v>
      </c>
      <c r="R41" s="1">
        <v>1255</v>
      </c>
      <c r="S41" s="1152">
        <f>IF(AL$2=0," ",IF(AN$2=0," ",IF(R41=0," ",IF(AP41=0," ",(R41-AP41)/(AN$2)))))</f>
        <v>4.4642857142857144</v>
      </c>
      <c r="T41" s="1088">
        <f>IF(AL$2=0," ",IF(R41=0," ",IF(O41=0," ",(R41-O41)/AL$2)))</f>
        <v>4.2232142857142856</v>
      </c>
      <c r="U41" s="1089">
        <f>IF(T41=0," ",(T41/T$42)*100)</f>
        <v>98.850574712643663</v>
      </c>
      <c r="V41" s="1088">
        <f>IF(AL$2=0,O41/P41,R41/P41)</f>
        <v>3.1612090680100757</v>
      </c>
      <c r="W41" s="1090">
        <f>IF(V41=0," ",(V41/V$42)*100)</f>
        <v>97.715141455035962</v>
      </c>
      <c r="X41" s="1184">
        <v>34.869999999999997</v>
      </c>
      <c r="Y41" s="1185">
        <v>49</v>
      </c>
      <c r="Z41" s="1168"/>
      <c r="AA41" s="1168">
        <v>1145</v>
      </c>
      <c r="AB41" s="425">
        <f>(AA41/$AA$42)*100</f>
        <v>97.446808510638292</v>
      </c>
      <c r="AC41" s="1413">
        <v>-1.72</v>
      </c>
      <c r="AD41" s="1400"/>
      <c r="AE41" s="421"/>
      <c r="AF41" s="361"/>
      <c r="AG41" s="563"/>
      <c r="AH41" s="564"/>
      <c r="AI41" s="700"/>
      <c r="AJ41" s="701"/>
      <c r="AK41" s="619"/>
      <c r="AL41" s="620"/>
      <c r="AM41" s="621"/>
      <c r="AN41" s="621"/>
      <c r="AO41" s="472"/>
      <c r="AP41" s="437">
        <v>1130</v>
      </c>
    </row>
    <row r="42" spans="1:45" ht="15.75" customHeight="1" thickBot="1" x14ac:dyDescent="0.3">
      <c r="A42" s="549"/>
      <c r="B42" s="705" t="s">
        <v>191</v>
      </c>
      <c r="C42" s="706"/>
      <c r="D42" s="565"/>
      <c r="E42" s="707" t="s">
        <v>170</v>
      </c>
      <c r="F42" s="1521"/>
      <c r="G42" s="1522"/>
      <c r="H42" s="1522"/>
      <c r="I42" s="1523"/>
      <c r="J42" s="708"/>
      <c r="K42" s="709">
        <f>AVERAGEA(K40:K41)</f>
        <v>68.5</v>
      </c>
      <c r="L42" s="710">
        <f>AVERAGEA(L40:L41)</f>
        <v>653</v>
      </c>
      <c r="M42" s="687"/>
      <c r="N42" s="709"/>
      <c r="O42" s="711">
        <f t="shared" ref="O42:T42" si="25">AVERAGEA(O40:O41)</f>
        <v>807.5</v>
      </c>
      <c r="P42" s="496">
        <f t="shared" si="25"/>
        <v>397.5</v>
      </c>
      <c r="Q42" s="712">
        <f t="shared" si="25"/>
        <v>48</v>
      </c>
      <c r="R42" s="555">
        <f t="shared" si="25"/>
        <v>1286</v>
      </c>
      <c r="S42" s="558">
        <f t="shared" si="25"/>
        <v>3.9642857142857144</v>
      </c>
      <c r="T42" s="713">
        <f t="shared" si="25"/>
        <v>4.2723214285714288</v>
      </c>
      <c r="U42" s="499">
        <f>IF(AL$2=0," ",IF(T71=0," ",(T71/T$71)*100))</f>
        <v>100</v>
      </c>
      <c r="V42" s="498">
        <f>AVERAGEA(V40:V41)</f>
        <v>3.2351271470703642</v>
      </c>
      <c r="W42" s="500">
        <f>IF(V42=0," ",(V42/V$42)*100)</f>
        <v>100</v>
      </c>
      <c r="X42" s="1424">
        <v>33.1</v>
      </c>
      <c r="Y42" s="1425">
        <v>48</v>
      </c>
      <c r="Z42" s="1426"/>
      <c r="AA42" s="1426">
        <v>1175</v>
      </c>
      <c r="AB42" s="1427"/>
      <c r="AC42" s="1428"/>
      <c r="AD42" s="1429"/>
      <c r="AE42" s="421"/>
      <c r="AF42" s="361"/>
      <c r="AG42" s="563"/>
      <c r="AH42" s="564"/>
      <c r="AI42" s="700"/>
      <c r="AJ42" s="701"/>
      <c r="AK42" s="619"/>
      <c r="AL42" s="620"/>
      <c r="AM42" s="621"/>
      <c r="AN42" s="621"/>
      <c r="AO42" s="472"/>
      <c r="AP42" s="467"/>
    </row>
    <row r="43" spans="1:45" ht="15.75" customHeight="1" thickBot="1" x14ac:dyDescent="0.25">
      <c r="A43" s="1510" t="s">
        <v>192</v>
      </c>
      <c r="B43" s="1511"/>
      <c r="C43" s="1511"/>
      <c r="D43" s="1511"/>
      <c r="E43" s="1511"/>
      <c r="F43" s="1511"/>
      <c r="G43" s="1511"/>
      <c r="H43" s="1511"/>
      <c r="I43" s="1511"/>
      <c r="J43" s="1511"/>
      <c r="K43" s="1511"/>
      <c r="L43" s="1511"/>
      <c r="M43" s="1511"/>
      <c r="N43" s="1511"/>
      <c r="O43" s="1511"/>
      <c r="P43" s="1511"/>
      <c r="Q43" s="1511"/>
      <c r="R43" s="1511"/>
      <c r="S43" s="1511"/>
      <c r="T43" s="1511"/>
      <c r="U43" s="1511"/>
      <c r="V43" s="1511"/>
      <c r="W43" s="1511"/>
      <c r="X43" s="1421"/>
      <c r="Y43" s="1421"/>
      <c r="Z43" s="1421"/>
      <c r="AA43" s="1421"/>
      <c r="AB43" s="1144"/>
      <c r="AC43" s="1410"/>
      <c r="AD43" s="1333"/>
      <c r="AE43" s="351"/>
      <c r="AF43" s="348"/>
      <c r="AG43" s="349"/>
      <c r="AH43" s="314"/>
      <c r="AI43" s="350"/>
      <c r="AJ43" s="159"/>
      <c r="AK43" s="160"/>
      <c r="AL43" s="158"/>
      <c r="AM43" s="158"/>
      <c r="AN43" s="158"/>
      <c r="AO43" s="158"/>
      <c r="AP43" s="435"/>
    </row>
    <row r="44" spans="1:45" ht="13.5" thickBot="1" x14ac:dyDescent="0.25">
      <c r="A44" s="1076">
        <v>59</v>
      </c>
      <c r="B44" s="1186" t="s">
        <v>165</v>
      </c>
      <c r="C44" s="1187" t="s">
        <v>193</v>
      </c>
      <c r="D44" s="1096" t="s">
        <v>194</v>
      </c>
      <c r="E44" s="1188" t="s">
        <v>137</v>
      </c>
      <c r="F44" s="1507" t="s">
        <v>195</v>
      </c>
      <c r="G44" s="1508"/>
      <c r="H44" s="1508"/>
      <c r="I44" s="1509"/>
      <c r="J44" s="1189">
        <v>44094</v>
      </c>
      <c r="K44" s="1190">
        <v>79</v>
      </c>
      <c r="L44" s="1191">
        <v>645</v>
      </c>
      <c r="M44" s="1192">
        <v>101</v>
      </c>
      <c r="N44" s="1193"/>
      <c r="O44" s="1194">
        <v>897</v>
      </c>
      <c r="P44" s="208">
        <f>AJ2-J44</f>
        <v>443</v>
      </c>
      <c r="Q44" s="1150">
        <v>49.5</v>
      </c>
      <c r="R44" s="1">
        <v>1255</v>
      </c>
      <c r="S44" s="199">
        <f>IF(AL$2=0," ",IF(AN$2=0," ",IF(R44=0," ",IF(AP44=0," ",(R44-AP44)/(AN$2)))))</f>
        <v>2.3214285714285716</v>
      </c>
      <c r="T44" s="1088">
        <f>IF(AL$2=0," ",IF(R44=0," ",IF(O44=0," ",(R44-O44)/AL$2)))</f>
        <v>3.1964285714285716</v>
      </c>
      <c r="U44" s="1089">
        <f>IF(T44=0," ",(T44/T$46)*100)</f>
        <v>107.50750750750753</v>
      </c>
      <c r="V44" s="1088">
        <f>IF(AL$2=0,O44/P44,R44/P44)</f>
        <v>2.8329571106094806</v>
      </c>
      <c r="W44" s="1195">
        <f>IF(V44=0," ",(V44/V$46)*100)</f>
        <v>104.9093159203502</v>
      </c>
      <c r="X44" s="1196">
        <v>31.6</v>
      </c>
      <c r="Y44" s="1197">
        <v>47</v>
      </c>
      <c r="Z44" s="1198"/>
      <c r="AA44" s="389">
        <v>1002</v>
      </c>
      <c r="AB44" s="1199">
        <f>(AA44/$AA$46)*100</f>
        <v>103.94190871369295</v>
      </c>
      <c r="AC44" s="1406">
        <v>1.72</v>
      </c>
      <c r="AD44" s="1395"/>
      <c r="AE44" s="366"/>
      <c r="AF44" s="361"/>
      <c r="AG44" s="563"/>
      <c r="AH44" s="564"/>
      <c r="AI44" s="700"/>
      <c r="AJ44" s="701"/>
      <c r="AK44" s="619" t="str">
        <f>IF(AJ44="ET","ET",IF(AJ44=0," ",J44-AJ44))</f>
        <v xml:space="preserve"> </v>
      </c>
      <c r="AL44" s="620"/>
      <c r="AM44" s="621"/>
      <c r="AN44" s="621"/>
      <c r="AO44" s="472">
        <f>IF(AK44="ET",0,IF(AK44=0," ",IF(AK44&lt;1004,60,IF(AK44&lt;1339,40,IF(AK44&lt;1704,20,IF(AK44&lt;3927,0,20))))))</f>
        <v>20</v>
      </c>
      <c r="AP44" s="437">
        <v>1190</v>
      </c>
    </row>
    <row r="45" spans="1:45" ht="13.5" thickBot="1" x14ac:dyDescent="0.25">
      <c r="A45" s="1200">
        <v>60</v>
      </c>
      <c r="B45" s="1186" t="s">
        <v>165</v>
      </c>
      <c r="C45" s="1187" t="s">
        <v>196</v>
      </c>
      <c r="D45" s="1096" t="s">
        <v>197</v>
      </c>
      <c r="E45" s="1188" t="s">
        <v>137</v>
      </c>
      <c r="F45" s="1507" t="s">
        <v>198</v>
      </c>
      <c r="G45" s="1508"/>
      <c r="H45" s="1508"/>
      <c r="I45" s="1509"/>
      <c r="J45" s="1189">
        <v>44102</v>
      </c>
      <c r="K45" s="1190">
        <v>71</v>
      </c>
      <c r="L45" s="1191">
        <v>631</v>
      </c>
      <c r="M45" s="1192">
        <v>99</v>
      </c>
      <c r="N45" s="1193"/>
      <c r="O45" s="1194">
        <v>809</v>
      </c>
      <c r="P45" s="208">
        <f>AJ2-J45</f>
        <v>435</v>
      </c>
      <c r="Q45" s="1150">
        <v>46</v>
      </c>
      <c r="R45" s="1">
        <v>1117</v>
      </c>
      <c r="S45" s="199">
        <f>IF(AL$2=0," ",IF(AN$2=0," ",IF(R45=0," ",IF(AP45=0," ",(R45-AP45)/(AN$2)))))</f>
        <v>2.3928571428571428</v>
      </c>
      <c r="T45" s="1088">
        <f>IF(AL$2=0," ",IF(R45=0," ",IF(O45=0," ",(R45-O45)/AL$2)))</f>
        <v>2.75</v>
      </c>
      <c r="U45" s="1089">
        <f>IF(T45=0," ",(T45/T$46)*100)</f>
        <v>92.492492492492488</v>
      </c>
      <c r="V45" s="1088">
        <f>IF(AL$2=0,O45/P45,R45/P45)</f>
        <v>2.5678160919540232</v>
      </c>
      <c r="W45" s="1195">
        <f>IF(V45=0," ",(V45/V$46)*100)</f>
        <v>95.090684079649805</v>
      </c>
      <c r="X45" s="1196">
        <v>30.3</v>
      </c>
      <c r="Y45" s="1197">
        <v>44</v>
      </c>
      <c r="Z45" s="1198"/>
      <c r="AA45" s="389">
        <v>926</v>
      </c>
      <c r="AB45" s="1199">
        <f>(AA45/$AA$46)*100</f>
        <v>96.058091286307061</v>
      </c>
      <c r="AC45" s="1406" t="s">
        <v>464</v>
      </c>
      <c r="AD45" s="1395"/>
      <c r="AE45" s="366"/>
      <c r="AF45" s="361"/>
      <c r="AG45" s="563"/>
      <c r="AH45" s="564"/>
      <c r="AI45" s="700"/>
      <c r="AJ45" s="701"/>
      <c r="AK45" s="619"/>
      <c r="AL45" s="620"/>
      <c r="AM45" s="621"/>
      <c r="AN45" s="621"/>
      <c r="AO45" s="472"/>
      <c r="AP45" s="437">
        <v>1050</v>
      </c>
    </row>
    <row r="46" spans="1:45" ht="15.75" customHeight="1" thickBot="1" x14ac:dyDescent="0.25">
      <c r="A46" s="505"/>
      <c r="B46" s="566" t="s">
        <v>191</v>
      </c>
      <c r="C46" s="550"/>
      <c r="D46" s="550"/>
      <c r="E46" s="551" t="s">
        <v>170</v>
      </c>
      <c r="F46" s="552"/>
      <c r="G46" s="714"/>
      <c r="H46" s="552"/>
      <c r="I46" s="715"/>
      <c r="J46" s="506" t="s">
        <v>91</v>
      </c>
      <c r="K46" s="507">
        <f>AVERAGEA(K44:K44)</f>
        <v>79</v>
      </c>
      <c r="L46" s="507">
        <f>AVERAGEA(L44:L45)</f>
        <v>638</v>
      </c>
      <c r="M46" s="507"/>
      <c r="N46" s="716"/>
      <c r="O46" s="532">
        <f t="shared" ref="O46:T46" si="26">AVERAGEA(O44:O45)</f>
        <v>853</v>
      </c>
      <c r="P46" s="508">
        <f t="shared" si="26"/>
        <v>439</v>
      </c>
      <c r="Q46" s="509">
        <f t="shared" si="26"/>
        <v>47.75</v>
      </c>
      <c r="R46" s="555">
        <f t="shared" si="26"/>
        <v>1186</v>
      </c>
      <c r="S46" s="510">
        <f t="shared" si="26"/>
        <v>2.3571428571428572</v>
      </c>
      <c r="T46" s="510">
        <f t="shared" si="26"/>
        <v>2.9732142857142856</v>
      </c>
      <c r="U46" s="1435">
        <f>IF(AL$2=0," ",IF(T71=0," ",(T71/T$71)*100))</f>
        <v>100</v>
      </c>
      <c r="V46" s="511">
        <f>AVERAGEA(V44:V45)</f>
        <v>2.7003866012817519</v>
      </c>
      <c r="W46" s="512">
        <f>IF(AL$2=0," ",IF(T71=0," ",(T71/T$71)*100))</f>
        <v>100</v>
      </c>
      <c r="X46" s="1430">
        <v>31</v>
      </c>
      <c r="Y46" s="1430">
        <v>45.5</v>
      </c>
      <c r="Z46" s="1430"/>
      <c r="AA46" s="416">
        <v>964</v>
      </c>
      <c r="AB46" s="390"/>
      <c r="AC46" s="388"/>
      <c r="AD46" s="390"/>
      <c r="AE46" s="348"/>
      <c r="AF46" s="348"/>
      <c r="AG46" s="349"/>
      <c r="AH46" s="314"/>
      <c r="AI46" s="159"/>
      <c r="AJ46" s="160"/>
      <c r="AK46" s="158"/>
      <c r="AL46" s="158"/>
      <c r="AM46" s="158"/>
      <c r="AN46" s="158"/>
      <c r="AO46" s="131"/>
      <c r="AP46" s="418"/>
    </row>
    <row r="47" spans="1:45" ht="15.75" customHeight="1" thickBot="1" x14ac:dyDescent="0.3">
      <c r="A47" s="1539" t="s">
        <v>199</v>
      </c>
      <c r="B47" s="1540"/>
      <c r="C47" s="1540"/>
      <c r="D47" s="1540"/>
      <c r="E47" s="1540"/>
      <c r="F47" s="1540"/>
      <c r="G47" s="1540"/>
      <c r="H47" s="1540"/>
      <c r="I47" s="1540"/>
      <c r="J47" s="1540"/>
      <c r="K47" s="1540"/>
      <c r="L47" s="1540"/>
      <c r="M47" s="1540"/>
      <c r="N47" s="1540"/>
      <c r="O47" s="1540"/>
      <c r="P47" s="1540"/>
      <c r="Q47" s="1540"/>
      <c r="R47" s="1540"/>
      <c r="S47" s="1540"/>
      <c r="T47" s="1540"/>
      <c r="U47" s="1540"/>
      <c r="V47" s="1540"/>
      <c r="W47" s="1540"/>
      <c r="X47" s="1422"/>
      <c r="Y47" s="1422"/>
      <c r="Z47" s="1422"/>
      <c r="AA47" s="1144"/>
      <c r="AB47" s="1144"/>
      <c r="AC47" s="1410"/>
      <c r="AD47" s="1333"/>
      <c r="AE47" s="404"/>
      <c r="AF47" s="363"/>
      <c r="AG47" s="674"/>
      <c r="AH47" s="567">
        <f>+AG47-J48</f>
        <v>-44082</v>
      </c>
      <c r="AI47" s="617"/>
      <c r="AJ47" s="553"/>
      <c r="AK47" s="619" t="str">
        <f>IF(AJ47="ET","ET",IF(AJ47=0," ",J48-AJ47))</f>
        <v xml:space="preserve"> </v>
      </c>
      <c r="AL47" s="620"/>
      <c r="AM47" s="621">
        <f>IF(AK47="ET",0,IF(AK47=0," ",IF(AK47&lt;1004,1.3,IF(AK47&lt;1339,0.8,IF(AK47&lt;1704,0.4,0)))))</f>
        <v>0</v>
      </c>
      <c r="AN47" s="621"/>
      <c r="AO47" s="472">
        <f>IF(AK47="ET",0,IF(AK47=0," ",IF(AK47&lt;1004,60,IF(AK47&lt;1339,40,IF(AK47&lt;1704,20,IF(AK47&lt;3927,0,20))))))</f>
        <v>20</v>
      </c>
      <c r="AP47" s="467"/>
      <c r="AQ47" s="568"/>
      <c r="AR47" s="569"/>
      <c r="AS47" s="570"/>
    </row>
    <row r="48" spans="1:45" ht="15.75" customHeight="1" thickBot="1" x14ac:dyDescent="0.25">
      <c r="A48" s="1076">
        <v>63</v>
      </c>
      <c r="B48" s="1077" t="s">
        <v>165</v>
      </c>
      <c r="C48" s="1095" t="s">
        <v>200</v>
      </c>
      <c r="D48" s="1096" t="s">
        <v>201</v>
      </c>
      <c r="E48" s="1080" t="s">
        <v>137</v>
      </c>
      <c r="F48" s="1465">
        <v>3884671</v>
      </c>
      <c r="G48" s="1457"/>
      <c r="H48" s="1457"/>
      <c r="I48" s="1201"/>
      <c r="J48" s="1165">
        <v>44082</v>
      </c>
      <c r="K48" s="1084">
        <v>82</v>
      </c>
      <c r="L48" s="1202">
        <v>759</v>
      </c>
      <c r="M48" s="1083">
        <v>111</v>
      </c>
      <c r="N48" s="1203">
        <v>11</v>
      </c>
      <c r="O48" s="1204">
        <v>1055</v>
      </c>
      <c r="P48" s="245">
        <f>AJ2-J48</f>
        <v>455</v>
      </c>
      <c r="Q48" s="1150">
        <v>52</v>
      </c>
      <c r="R48" s="1">
        <v>1545</v>
      </c>
      <c r="S48" s="199">
        <f t="shared" ref="S48:S56" si="27">IF(AL$2=0," ",IF(AN$2=0," ",IF(R48=0," ",IF(AP48=0," ",(R48-AP48)/(AN$2)))))</f>
        <v>5</v>
      </c>
      <c r="T48" s="1088">
        <f t="shared" ref="T48:T56" si="28">IF(AL$2=0," ",IF(R48=0," ",IF(O48=0," ",(R48-O48)/AL$2)))</f>
        <v>4.375</v>
      </c>
      <c r="U48" s="1089">
        <f t="shared" ref="U48:U56" si="29">IF(T48=0," ",(T48/T$57)*100)</f>
        <v>120.60713797347189</v>
      </c>
      <c r="V48" s="1088">
        <f t="shared" ref="V48:V56" si="30">IF(AL$2=0,O48/P48,R48/P48)</f>
        <v>3.3956043956043955</v>
      </c>
      <c r="W48" s="1090">
        <f t="shared" ref="W48:W56" si="31">IF(V48=0," ",(V48/V$57)*100)</f>
        <v>102.96029595701994</v>
      </c>
      <c r="X48" s="1205">
        <v>36.4</v>
      </c>
      <c r="Y48" s="1349">
        <v>47.5</v>
      </c>
      <c r="Z48" s="410"/>
      <c r="AA48" s="1206">
        <v>1312</v>
      </c>
      <c r="AB48" s="1195">
        <f t="shared" ref="AB48:AB56" si="32">(AA48/$AA$57)*100</f>
        <v>103.86320455984801</v>
      </c>
      <c r="AC48" s="1415">
        <v>3.51</v>
      </c>
      <c r="AD48" s="1402"/>
      <c r="AE48" s="464"/>
      <c r="AF48" s="465"/>
      <c r="AG48" s="674"/>
      <c r="AH48" s="567"/>
      <c r="AI48" s="617"/>
      <c r="AJ48" s="553"/>
      <c r="AK48" s="619"/>
      <c r="AL48" s="620"/>
      <c r="AM48" s="621"/>
      <c r="AN48" s="621"/>
      <c r="AO48" s="472"/>
      <c r="AP48" s="1074">
        <v>1405</v>
      </c>
      <c r="AQ48" s="568"/>
      <c r="AR48" s="569"/>
      <c r="AS48" s="570"/>
    </row>
    <row r="49" spans="1:45" ht="15.75" customHeight="1" thickBot="1" x14ac:dyDescent="0.25">
      <c r="A49" s="1076">
        <v>64</v>
      </c>
      <c r="B49" s="1077" t="s">
        <v>165</v>
      </c>
      <c r="C49" s="1095" t="s">
        <v>200</v>
      </c>
      <c r="D49" s="1096" t="s">
        <v>202</v>
      </c>
      <c r="E49" s="1080" t="s">
        <v>137</v>
      </c>
      <c r="F49" s="1465">
        <v>3884668</v>
      </c>
      <c r="G49" s="1457"/>
      <c r="H49" s="1457"/>
      <c r="I49" s="1201"/>
      <c r="J49" s="1165">
        <v>44094</v>
      </c>
      <c r="K49" s="1098">
        <v>80</v>
      </c>
      <c r="L49" s="1202">
        <v>772</v>
      </c>
      <c r="M49" s="1083">
        <v>113</v>
      </c>
      <c r="N49" s="1084">
        <v>11</v>
      </c>
      <c r="O49" s="1204">
        <v>1047.5</v>
      </c>
      <c r="P49" s="245">
        <f>AJ2-J49</f>
        <v>443</v>
      </c>
      <c r="Q49" s="1207">
        <v>51</v>
      </c>
      <c r="R49" s="1">
        <v>1482</v>
      </c>
      <c r="S49" s="199">
        <f t="shared" si="27"/>
        <v>3.6428571428571428</v>
      </c>
      <c r="T49" s="1088">
        <f t="shared" si="28"/>
        <v>3.8794642857142856</v>
      </c>
      <c r="U49" s="1089">
        <f t="shared" si="29"/>
        <v>106.94653357035415</v>
      </c>
      <c r="V49" s="1088">
        <f t="shared" si="30"/>
        <v>3.345372460496614</v>
      </c>
      <c r="W49" s="1090">
        <f t="shared" si="31"/>
        <v>101.43718127620318</v>
      </c>
      <c r="X49" s="1208">
        <v>39.1</v>
      </c>
      <c r="Y49" s="1350">
        <v>48</v>
      </c>
      <c r="Z49" s="1210"/>
      <c r="AA49" s="1211">
        <v>1300</v>
      </c>
      <c r="AB49" s="1094">
        <f t="shared" si="32"/>
        <v>102.91323622545914</v>
      </c>
      <c r="AC49" s="1406">
        <v>-2.78</v>
      </c>
      <c r="AD49" s="1395"/>
      <c r="AE49" s="464"/>
      <c r="AF49" s="465"/>
      <c r="AG49" s="674"/>
      <c r="AH49" s="567"/>
      <c r="AI49" s="617"/>
      <c r="AJ49" s="553"/>
      <c r="AK49" s="619"/>
      <c r="AL49" s="620"/>
      <c r="AM49" s="621"/>
      <c r="AN49" s="621"/>
      <c r="AO49" s="472"/>
      <c r="AP49" s="1074">
        <v>1380</v>
      </c>
      <c r="AQ49" s="568"/>
      <c r="AR49" s="569"/>
      <c r="AS49" s="570"/>
    </row>
    <row r="50" spans="1:45" ht="15.75" customHeight="1" thickBot="1" x14ac:dyDescent="0.25">
      <c r="A50" s="1212">
        <v>65</v>
      </c>
      <c r="B50" s="1111" t="s">
        <v>165</v>
      </c>
      <c r="C50" s="1159" t="s">
        <v>203</v>
      </c>
      <c r="D50" s="1112" t="s">
        <v>204</v>
      </c>
      <c r="E50" s="1080" t="s">
        <v>137</v>
      </c>
      <c r="F50" s="1465">
        <v>3887784</v>
      </c>
      <c r="G50" s="1457"/>
      <c r="H50" s="1457"/>
      <c r="I50" s="1201"/>
      <c r="J50" s="1165">
        <v>44108</v>
      </c>
      <c r="K50" s="1098">
        <v>72</v>
      </c>
      <c r="L50" s="1166">
        <v>701</v>
      </c>
      <c r="M50" s="1083">
        <v>104</v>
      </c>
      <c r="N50" s="1084">
        <v>3</v>
      </c>
      <c r="O50" s="1204">
        <v>900</v>
      </c>
      <c r="P50" s="245">
        <f>AJ2-J50</f>
        <v>429</v>
      </c>
      <c r="Q50" s="1207">
        <v>51</v>
      </c>
      <c r="R50" s="1">
        <v>1317</v>
      </c>
      <c r="S50" s="199">
        <f t="shared" si="27"/>
        <v>5.0714285714285712</v>
      </c>
      <c r="T50" s="1088">
        <f t="shared" si="28"/>
        <v>3.7232142857142856</v>
      </c>
      <c r="U50" s="1089">
        <f t="shared" si="29"/>
        <v>102.6391357855873</v>
      </c>
      <c r="V50" s="1088">
        <f t="shared" si="30"/>
        <v>3.06993006993007</v>
      </c>
      <c r="W50" s="1090">
        <f t="shared" si="31"/>
        <v>93.08531611530519</v>
      </c>
      <c r="X50" s="1208">
        <v>30.9</v>
      </c>
      <c r="Y50" s="1350">
        <v>50.5</v>
      </c>
      <c r="Z50" s="1210"/>
      <c r="AA50" s="1211">
        <v>1169</v>
      </c>
      <c r="AB50" s="1094">
        <f t="shared" si="32"/>
        <v>92.542748575047497</v>
      </c>
      <c r="AC50" s="1406">
        <v>-1.52</v>
      </c>
      <c r="AD50" s="1395"/>
      <c r="AE50" s="404"/>
      <c r="AF50" s="363"/>
      <c r="AG50" s="674"/>
      <c r="AH50" s="567">
        <f>+AG50-J51</f>
        <v>-44111</v>
      </c>
      <c r="AI50" s="617"/>
      <c r="AJ50" s="553"/>
      <c r="AK50" s="619" t="str">
        <f>IF(AJ50="ET","ET",IF(AJ50=0," ",J51-AJ50))</f>
        <v xml:space="preserve"> </v>
      </c>
      <c r="AL50" s="620"/>
      <c r="AM50" s="621">
        <f>IF(AK50="ET",0,IF(AK50=0," ",IF(AK50&lt;1004,1.3,IF(AK50&lt;1339,0.8,IF(AK50&lt;1704,0.4,0)))))</f>
        <v>0</v>
      </c>
      <c r="AN50" s="621"/>
      <c r="AO50" s="472">
        <f>IF(AK50="ET",0,IF(AK50=0," ",IF(AK50&lt;1004,60,IF(AK50&lt;1339,40,IF(AK50&lt;1704,20,IF(AK50&lt;3927,0,20))))))</f>
        <v>20</v>
      </c>
      <c r="AP50" s="1074">
        <v>1175</v>
      </c>
      <c r="AQ50" s="568"/>
      <c r="AR50" s="569"/>
      <c r="AS50" s="570"/>
    </row>
    <row r="51" spans="1:45" s="289" customFormat="1" ht="15.75" customHeight="1" thickBot="1" x14ac:dyDescent="0.25">
      <c r="A51" s="1076">
        <v>66</v>
      </c>
      <c r="B51" s="1111" t="s">
        <v>165</v>
      </c>
      <c r="C51" s="1107" t="s">
        <v>205</v>
      </c>
      <c r="D51" s="1112" t="s">
        <v>206</v>
      </c>
      <c r="E51" s="1080" t="s">
        <v>137</v>
      </c>
      <c r="F51" s="1465">
        <v>3887787</v>
      </c>
      <c r="G51" s="1457"/>
      <c r="H51" s="1457"/>
      <c r="I51" s="1201"/>
      <c r="J51" s="1165">
        <v>44111</v>
      </c>
      <c r="K51" s="1098">
        <v>81</v>
      </c>
      <c r="L51" s="1202">
        <v>670</v>
      </c>
      <c r="M51" s="1083">
        <v>99</v>
      </c>
      <c r="N51" s="1084">
        <v>3</v>
      </c>
      <c r="O51" s="1204">
        <v>885</v>
      </c>
      <c r="P51" s="245">
        <f>AJ2-J51</f>
        <v>426</v>
      </c>
      <c r="Q51" s="1150">
        <v>50</v>
      </c>
      <c r="R51" s="1">
        <v>1272</v>
      </c>
      <c r="S51" s="199">
        <f t="shared" si="27"/>
        <v>2.5714285714285716</v>
      </c>
      <c r="T51" s="1088">
        <f t="shared" si="28"/>
        <v>3.4553571428571428</v>
      </c>
      <c r="U51" s="1089">
        <f t="shared" si="29"/>
        <v>95.255025297415557</v>
      </c>
      <c r="V51" s="1088">
        <f t="shared" si="30"/>
        <v>2.9859154929577465</v>
      </c>
      <c r="W51" s="1090">
        <f t="shared" si="31"/>
        <v>90.53785631080855</v>
      </c>
      <c r="X51" s="1205">
        <v>33</v>
      </c>
      <c r="Y51" s="1349">
        <v>49.5</v>
      </c>
      <c r="Z51" s="410"/>
      <c r="AA51" s="1206">
        <v>1137</v>
      </c>
      <c r="AB51" s="1094">
        <f t="shared" si="32"/>
        <v>90.00949968334389</v>
      </c>
      <c r="AC51" s="1406">
        <v>0.02</v>
      </c>
      <c r="AD51" s="1395"/>
      <c r="AE51" s="464"/>
      <c r="AF51" s="465"/>
      <c r="AG51" s="674"/>
      <c r="AH51" s="567"/>
      <c r="AI51" s="617"/>
      <c r="AJ51" s="553"/>
      <c r="AK51" s="619"/>
      <c r="AL51" s="620"/>
      <c r="AM51" s="621"/>
      <c r="AN51" s="621"/>
      <c r="AO51" s="472"/>
      <c r="AP51" s="1074">
        <v>1200</v>
      </c>
    </row>
    <row r="52" spans="1:45" ht="15.75" customHeight="1" thickBot="1" x14ac:dyDescent="0.25">
      <c r="A52" s="1293">
        <v>67</v>
      </c>
      <c r="B52" s="1251" t="s">
        <v>165</v>
      </c>
      <c r="C52" s="1252" t="s">
        <v>207</v>
      </c>
      <c r="D52" s="1253" t="s">
        <v>208</v>
      </c>
      <c r="E52" s="1254" t="s">
        <v>137</v>
      </c>
      <c r="F52" s="1463">
        <v>3907182</v>
      </c>
      <c r="G52" s="1453"/>
      <c r="H52" s="1453"/>
      <c r="I52" s="1309"/>
      <c r="J52" s="1301">
        <v>44093</v>
      </c>
      <c r="K52" s="1256">
        <v>86</v>
      </c>
      <c r="L52" s="1284">
        <v>686</v>
      </c>
      <c r="M52" s="1258"/>
      <c r="N52" s="1256"/>
      <c r="O52" s="1286">
        <v>1130</v>
      </c>
      <c r="P52" s="1260">
        <f>AJ2-J52</f>
        <v>444</v>
      </c>
      <c r="Q52" s="1288">
        <v>52</v>
      </c>
      <c r="R52" s="1262">
        <v>1537</v>
      </c>
      <c r="S52" s="1263">
        <f t="shared" si="27"/>
        <v>3.2857142857142856</v>
      </c>
      <c r="T52" s="1263">
        <f t="shared" si="28"/>
        <v>3.6339285714285716</v>
      </c>
      <c r="U52" s="1265">
        <f t="shared" si="29"/>
        <v>100.17776562286338</v>
      </c>
      <c r="V52" s="1263">
        <f t="shared" si="30"/>
        <v>3.4617117117117115</v>
      </c>
      <c r="W52" s="1297">
        <f t="shared" si="31"/>
        <v>104.96477823420878</v>
      </c>
      <c r="X52" s="1291">
        <v>32.5</v>
      </c>
      <c r="Y52" s="1209">
        <v>51</v>
      </c>
      <c r="Z52" s="1209"/>
      <c r="AA52" s="1292">
        <v>1398</v>
      </c>
      <c r="AB52" s="1268">
        <f t="shared" si="32"/>
        <v>110.67131095630145</v>
      </c>
      <c r="AC52" s="1407">
        <v>3.53</v>
      </c>
      <c r="AD52" s="1397" t="s">
        <v>468</v>
      </c>
      <c r="AE52" s="1311" t="s">
        <v>458</v>
      </c>
      <c r="AF52" s="465"/>
      <c r="AG52" s="674"/>
      <c r="AH52" s="567"/>
      <c r="AI52" s="617"/>
      <c r="AJ52" s="553"/>
      <c r="AK52" s="619"/>
      <c r="AL52" s="620"/>
      <c r="AM52" s="621"/>
      <c r="AN52" s="621"/>
      <c r="AO52" s="472"/>
      <c r="AP52" s="1074">
        <v>1445</v>
      </c>
    </row>
    <row r="53" spans="1:45" ht="15.75" customHeight="1" thickBot="1" x14ac:dyDescent="0.25">
      <c r="A53" s="1278">
        <v>68</v>
      </c>
      <c r="B53" s="1251" t="s">
        <v>165</v>
      </c>
      <c r="C53" s="1310" t="s">
        <v>207</v>
      </c>
      <c r="D53" s="1253" t="s">
        <v>209</v>
      </c>
      <c r="E53" s="1254" t="s">
        <v>137</v>
      </c>
      <c r="F53" s="1463">
        <v>3907181</v>
      </c>
      <c r="G53" s="1453"/>
      <c r="H53" s="1453"/>
      <c r="I53" s="1309"/>
      <c r="J53" s="1301">
        <v>44083</v>
      </c>
      <c r="K53" s="1256">
        <v>70</v>
      </c>
      <c r="L53" s="1284">
        <v>719</v>
      </c>
      <c r="M53" s="1258"/>
      <c r="N53" s="1256"/>
      <c r="O53" s="1286">
        <v>1167.5</v>
      </c>
      <c r="P53" s="1260">
        <f>AJ2-J53</f>
        <v>454</v>
      </c>
      <c r="Q53" s="1288">
        <v>53</v>
      </c>
      <c r="R53" s="1262">
        <v>1552</v>
      </c>
      <c r="S53" s="1263">
        <f t="shared" si="27"/>
        <v>4.3571428571428568</v>
      </c>
      <c r="T53" s="1263">
        <f t="shared" si="28"/>
        <v>3.4330357142857144</v>
      </c>
      <c r="U53" s="1265">
        <f t="shared" si="29"/>
        <v>94.639682756734572</v>
      </c>
      <c r="V53" s="1263">
        <f t="shared" si="30"/>
        <v>3.4185022026431717</v>
      </c>
      <c r="W53" s="1297">
        <f t="shared" si="31"/>
        <v>103.65459503159147</v>
      </c>
      <c r="X53" s="1291">
        <v>32.5</v>
      </c>
      <c r="Y53" s="1209">
        <v>51</v>
      </c>
      <c r="Z53" s="1209"/>
      <c r="AA53" s="1292">
        <v>1341</v>
      </c>
      <c r="AB53" s="1268">
        <f t="shared" si="32"/>
        <v>106.15896136795439</v>
      </c>
      <c r="AC53" s="1407">
        <v>1.1499999999999999</v>
      </c>
      <c r="AD53" s="1397" t="s">
        <v>468</v>
      </c>
      <c r="AE53" s="1311" t="s">
        <v>459</v>
      </c>
      <c r="AF53" s="465"/>
      <c r="AG53" s="674"/>
      <c r="AH53" s="567"/>
      <c r="AI53" s="617"/>
      <c r="AJ53" s="553"/>
      <c r="AK53" s="619"/>
      <c r="AL53" s="620"/>
      <c r="AM53" s="621"/>
      <c r="AN53" s="621"/>
      <c r="AO53" s="472"/>
      <c r="AP53" s="1074">
        <v>1430</v>
      </c>
    </row>
    <row r="54" spans="1:45" ht="15.75" customHeight="1" thickBot="1" x14ac:dyDescent="0.25">
      <c r="A54" s="1076">
        <v>69</v>
      </c>
      <c r="B54" s="1077" t="s">
        <v>165</v>
      </c>
      <c r="C54" s="1095" t="s">
        <v>207</v>
      </c>
      <c r="D54" s="1096" t="s">
        <v>210</v>
      </c>
      <c r="E54" s="1080" t="s">
        <v>137</v>
      </c>
      <c r="F54" s="1467">
        <v>3907185</v>
      </c>
      <c r="G54" s="1461"/>
      <c r="H54" s="1461"/>
      <c r="I54" s="1213"/>
      <c r="J54" s="1165">
        <v>44100</v>
      </c>
      <c r="K54" s="1098">
        <v>80</v>
      </c>
      <c r="L54" s="1166">
        <v>709</v>
      </c>
      <c r="M54" s="1083"/>
      <c r="N54" s="1084"/>
      <c r="O54" s="1204">
        <v>1070</v>
      </c>
      <c r="P54" s="245">
        <f>AJ2-J54</f>
        <v>437</v>
      </c>
      <c r="Q54" s="1207">
        <v>51</v>
      </c>
      <c r="R54" s="1">
        <v>1487</v>
      </c>
      <c r="S54" s="199">
        <f t="shared" si="27"/>
        <v>5.4285714285714288</v>
      </c>
      <c r="T54" s="1088">
        <f t="shared" si="28"/>
        <v>3.7232142857142856</v>
      </c>
      <c r="U54" s="1089">
        <f t="shared" si="29"/>
        <v>102.6391357855873</v>
      </c>
      <c r="V54" s="1088">
        <f t="shared" si="30"/>
        <v>3.402745995423341</v>
      </c>
      <c r="W54" s="1090">
        <f t="shared" si="31"/>
        <v>103.1768409797314</v>
      </c>
      <c r="X54" s="1208">
        <v>35.409999999999997</v>
      </c>
      <c r="Y54" s="1350">
        <v>50.5</v>
      </c>
      <c r="Z54" s="1210"/>
      <c r="AA54" s="1211">
        <v>1279</v>
      </c>
      <c r="AB54" s="1094">
        <f t="shared" si="32"/>
        <v>101.25079164027866</v>
      </c>
      <c r="AC54" s="1406">
        <v>2.87</v>
      </c>
      <c r="AD54" s="1395"/>
      <c r="AE54" s="464"/>
      <c r="AF54" s="465"/>
      <c r="AG54" s="674"/>
      <c r="AH54" s="567"/>
      <c r="AI54" s="617"/>
      <c r="AJ54" s="553"/>
      <c r="AK54" s="619"/>
      <c r="AL54" s="620"/>
      <c r="AM54" s="621"/>
      <c r="AN54" s="621"/>
      <c r="AO54" s="472"/>
      <c r="AP54" s="1074">
        <v>1335</v>
      </c>
    </row>
    <row r="55" spans="1:45" ht="15.75" customHeight="1" thickBot="1" x14ac:dyDescent="0.25">
      <c r="A55" s="1372">
        <v>70</v>
      </c>
      <c r="B55" s="1354" t="s">
        <v>165</v>
      </c>
      <c r="C55" s="1373" t="s">
        <v>211</v>
      </c>
      <c r="D55" s="1356" t="s">
        <v>212</v>
      </c>
      <c r="E55" s="1357" t="s">
        <v>137</v>
      </c>
      <c r="F55" s="1468">
        <v>3907187</v>
      </c>
      <c r="G55" s="1455"/>
      <c r="H55" s="1455"/>
      <c r="I55" s="1374"/>
      <c r="J55" s="1375">
        <v>44128</v>
      </c>
      <c r="K55" s="1359">
        <v>80</v>
      </c>
      <c r="L55" s="1376">
        <v>754</v>
      </c>
      <c r="M55" s="1361"/>
      <c r="N55" s="1359"/>
      <c r="O55" s="1377">
        <v>1060</v>
      </c>
      <c r="P55" s="1378">
        <f>AJ2-J55</f>
        <v>409</v>
      </c>
      <c r="Q55" s="1379">
        <v>52</v>
      </c>
      <c r="R55" s="1365">
        <v>1487</v>
      </c>
      <c r="S55" s="1366">
        <f t="shared" si="27"/>
        <v>2.75</v>
      </c>
      <c r="T55" s="1366">
        <f t="shared" si="28"/>
        <v>3.8125</v>
      </c>
      <c r="U55" s="1368">
        <f t="shared" si="29"/>
        <v>105.10050594831122</v>
      </c>
      <c r="V55" s="1366">
        <f t="shared" si="30"/>
        <v>3.6356968215158925</v>
      </c>
      <c r="W55" s="1380">
        <f t="shared" si="31"/>
        <v>110.24029219594773</v>
      </c>
      <c r="X55" s="1381">
        <v>36.4</v>
      </c>
      <c r="Y55" s="1382">
        <v>52</v>
      </c>
      <c r="Z55" s="1382"/>
      <c r="AA55" s="1383">
        <v>1384</v>
      </c>
      <c r="AB55" s="1371">
        <f t="shared" si="32"/>
        <v>109.56301456618111</v>
      </c>
      <c r="AC55" s="1408">
        <v>0.51</v>
      </c>
      <c r="AD55" s="1398" t="s">
        <v>469</v>
      </c>
      <c r="AE55" s="464" t="s">
        <v>461</v>
      </c>
      <c r="AF55" s="465"/>
      <c r="AG55" s="674"/>
      <c r="AH55" s="567"/>
      <c r="AI55" s="617"/>
      <c r="AJ55" s="553"/>
      <c r="AK55" s="619"/>
      <c r="AL55" s="620"/>
      <c r="AM55" s="621"/>
      <c r="AN55" s="621"/>
      <c r="AO55" s="472"/>
      <c r="AP55" s="1074">
        <v>1410</v>
      </c>
    </row>
    <row r="56" spans="1:45" ht="15.75" customHeight="1" x14ac:dyDescent="0.2">
      <c r="A56" s="1278">
        <v>71</v>
      </c>
      <c r="B56" s="1279" t="s">
        <v>165</v>
      </c>
      <c r="C56" s="1280" t="s">
        <v>213</v>
      </c>
      <c r="D56" s="1253" t="s">
        <v>214</v>
      </c>
      <c r="E56" s="1281" t="s">
        <v>137</v>
      </c>
      <c r="F56" s="1452">
        <v>3865875</v>
      </c>
      <c r="G56" s="1537"/>
      <c r="H56" s="1537"/>
      <c r="I56" s="1538"/>
      <c r="J56" s="1282">
        <v>44092</v>
      </c>
      <c r="K56" s="1283">
        <v>70</v>
      </c>
      <c r="L56" s="1284">
        <v>645</v>
      </c>
      <c r="M56" s="1285">
        <v>95</v>
      </c>
      <c r="N56" s="1283">
        <v>6</v>
      </c>
      <c r="O56" s="1286">
        <v>1027.5</v>
      </c>
      <c r="P56" s="1287">
        <f>AJ2-J56</f>
        <v>445</v>
      </c>
      <c r="Q56" s="1288">
        <v>50</v>
      </c>
      <c r="R56" s="1262">
        <v>1320</v>
      </c>
      <c r="S56" s="1263">
        <f t="shared" si="27"/>
        <v>3.0357142857142856</v>
      </c>
      <c r="T56" s="1289">
        <f t="shared" si="28"/>
        <v>2.6116071428571428</v>
      </c>
      <c r="U56" s="1269">
        <f t="shared" si="29"/>
        <v>71.995077259674545</v>
      </c>
      <c r="V56" s="1289">
        <f t="shared" si="30"/>
        <v>2.9662921348314608</v>
      </c>
      <c r="W56" s="1290">
        <f t="shared" si="31"/>
        <v>89.942843899183572</v>
      </c>
      <c r="X56" s="1291">
        <v>39</v>
      </c>
      <c r="Y56" s="1209">
        <v>49</v>
      </c>
      <c r="Z56" s="1209"/>
      <c r="AA56" s="1292">
        <v>1170</v>
      </c>
      <c r="AB56" s="1268">
        <f t="shared" si="32"/>
        <v>92.621912602913241</v>
      </c>
      <c r="AC56" s="1407">
        <v>-3</v>
      </c>
      <c r="AD56" s="1397" t="s">
        <v>468</v>
      </c>
      <c r="AE56" s="717" t="s">
        <v>465</v>
      </c>
      <c r="AF56" s="718"/>
      <c r="AG56" s="674"/>
      <c r="AH56" s="616">
        <f>+AG56-J57</f>
        <v>0</v>
      </c>
      <c r="AI56" s="617"/>
      <c r="AJ56" s="553"/>
      <c r="AK56" s="619"/>
      <c r="AL56" s="620"/>
      <c r="AM56" s="621"/>
      <c r="AN56" s="621"/>
      <c r="AO56" s="472"/>
      <c r="AP56" s="1074">
        <v>1235</v>
      </c>
    </row>
    <row r="57" spans="1:45" ht="15.75" customHeight="1" thickBot="1" x14ac:dyDescent="0.3">
      <c r="A57" s="505"/>
      <c r="B57" s="719">
        <v>9</v>
      </c>
      <c r="C57" s="720" t="s">
        <v>215</v>
      </c>
      <c r="D57" s="721"/>
      <c r="E57" s="722" t="s">
        <v>170</v>
      </c>
      <c r="F57" s="513"/>
      <c r="G57" s="514"/>
      <c r="H57" s="514"/>
      <c r="I57" s="514"/>
      <c r="J57" s="723"/>
      <c r="K57" s="508">
        <f>AVERAGEA(K46:K56)</f>
        <v>78</v>
      </c>
      <c r="L57" s="515">
        <f>AVERAGEA(L48:L56)</f>
        <v>712.77777777777783</v>
      </c>
      <c r="M57" s="516"/>
      <c r="N57" s="517"/>
      <c r="O57" s="533">
        <f t="shared" ref="O57:T57" si="33">AVERAGEA(O48:O56)</f>
        <v>1038.0555555555557</v>
      </c>
      <c r="P57" s="515">
        <f t="shared" si="33"/>
        <v>438</v>
      </c>
      <c r="Q57" s="519">
        <f t="shared" si="33"/>
        <v>51.333333333333336</v>
      </c>
      <c r="R57" s="520">
        <f t="shared" si="33"/>
        <v>1444.3333333333333</v>
      </c>
      <c r="S57" s="521">
        <f t="shared" si="33"/>
        <v>3.9047619047619042</v>
      </c>
      <c r="T57" s="521">
        <f t="shared" si="33"/>
        <v>3.6274801587301591</v>
      </c>
      <c r="U57" s="535">
        <f>IF(AL$2=0," ",IF(T71=0," ",(T71/T$71)*100))</f>
        <v>100</v>
      </c>
      <c r="V57" s="521">
        <f>AVERAGEA(V48:V56)</f>
        <v>3.2979745872349344</v>
      </c>
      <c r="W57" s="522">
        <f>IF(AL$2=0," ",IF(T71=0," ",(T71/T$71)*100))</f>
        <v>100</v>
      </c>
      <c r="X57" s="1431">
        <f>AVERAGEA(X47:X52)</f>
        <v>34.380000000000003</v>
      </c>
      <c r="Y57" s="1431">
        <f>AVERAGEA(Y47:Y52)</f>
        <v>49.3</v>
      </c>
      <c r="Z57" s="523" t="e">
        <f>AVERAGEA(Z47:Z52)</f>
        <v>#DIV/0!</v>
      </c>
      <c r="AA57" s="524">
        <f>AVERAGEA(AA47:AA52)</f>
        <v>1263.2</v>
      </c>
      <c r="AB57" s="504"/>
      <c r="AC57" s="1412"/>
      <c r="AD57" s="504"/>
      <c r="AE57" s="717"/>
      <c r="AF57" s="718"/>
      <c r="AG57" s="674"/>
      <c r="AH57" s="616">
        <f>+AG57-J58</f>
        <v>0</v>
      </c>
      <c r="AI57" s="617"/>
      <c r="AJ57" s="553"/>
      <c r="AK57" s="619"/>
      <c r="AL57" s="620"/>
      <c r="AM57" s="621"/>
      <c r="AN57" s="621"/>
      <c r="AO57" s="472"/>
      <c r="AP57" s="724"/>
    </row>
    <row r="58" spans="1:45" s="289" customFormat="1" ht="15.75" customHeight="1" thickBot="1" x14ac:dyDescent="0.3">
      <c r="A58" s="1450" t="s">
        <v>216</v>
      </c>
      <c r="B58" s="1451"/>
      <c r="C58" s="1451"/>
      <c r="D58" s="1451"/>
      <c r="E58" s="1451"/>
      <c r="F58" s="1451"/>
      <c r="G58" s="1451"/>
      <c r="H58" s="1451"/>
      <c r="I58" s="1451"/>
      <c r="J58" s="1451"/>
      <c r="K58" s="1451"/>
      <c r="L58" s="1451"/>
      <c r="M58" s="1451"/>
      <c r="N58" s="1451"/>
      <c r="O58" s="1451"/>
      <c r="P58" s="1451"/>
      <c r="Q58" s="1451"/>
      <c r="R58" s="1451"/>
      <c r="S58" s="1451"/>
      <c r="T58" s="1451"/>
      <c r="U58" s="1451"/>
      <c r="V58" s="1451"/>
      <c r="W58" s="1451"/>
      <c r="X58" s="1421"/>
      <c r="Y58" s="1421"/>
      <c r="Z58" s="1144"/>
      <c r="AA58" s="1144"/>
      <c r="AB58" s="1144"/>
      <c r="AC58" s="1410"/>
      <c r="AD58" s="1333"/>
      <c r="AE58" s="725"/>
      <c r="AF58" s="726"/>
      <c r="AG58" s="727"/>
      <c r="AH58" s="564"/>
      <c r="AI58" s="728"/>
      <c r="AJ58" s="729"/>
      <c r="AK58" s="730"/>
      <c r="AL58" s="731"/>
      <c r="AM58" s="732"/>
      <c r="AN58" s="732"/>
      <c r="AO58" s="733"/>
      <c r="AP58" s="724"/>
    </row>
    <row r="59" spans="1:45" s="289" customFormat="1" ht="15.75" customHeight="1" x14ac:dyDescent="0.2">
      <c r="A59" s="1217">
        <v>73</v>
      </c>
      <c r="B59" s="1218" t="s">
        <v>172</v>
      </c>
      <c r="C59" s="1219" t="s">
        <v>217</v>
      </c>
      <c r="D59" s="1220" t="s">
        <v>218</v>
      </c>
      <c r="E59" s="1221" t="s">
        <v>137</v>
      </c>
      <c r="F59" s="1456">
        <v>3870641</v>
      </c>
      <c r="G59" s="1457"/>
      <c r="H59" s="1458"/>
      <c r="I59" s="1459"/>
      <c r="J59" s="1222">
        <v>44184</v>
      </c>
      <c r="K59" s="1214">
        <v>74</v>
      </c>
      <c r="L59" s="1223">
        <v>726</v>
      </c>
      <c r="M59" s="1214"/>
      <c r="N59" s="1214"/>
      <c r="O59" s="1224">
        <v>855</v>
      </c>
      <c r="P59" s="624">
        <f>AJ2-J59</f>
        <v>353</v>
      </c>
      <c r="Q59" s="986">
        <v>50</v>
      </c>
      <c r="R59" s="1203">
        <v>1347</v>
      </c>
      <c r="S59" s="1088">
        <f>IF(AL$2=0," ",IF(AN$2=0," ",IF(R59=0," ",IF(AP59=0," ",(R59-AP59)/(AN$2)))))</f>
        <v>2.9285714285714284</v>
      </c>
      <c r="T59" s="1225">
        <f>IF(AL$2=0," ",IF(R59=0," ",IF(O59=0," ",(R59-O59)/AL$2)))</f>
        <v>4.3928571428571432</v>
      </c>
      <c r="U59" s="1089">
        <f>IF(T59=0," ",(T59/T$60)*100)</f>
        <v>100</v>
      </c>
      <c r="V59" s="1225">
        <f>IF(AL$2=0,O59/P59,R59/P59)</f>
        <v>3.8158640226628897</v>
      </c>
      <c r="W59" s="1226">
        <f>IF(V59=0," ",(V59/V$60)*100)</f>
        <v>100</v>
      </c>
      <c r="X59" s="1225">
        <v>43.2</v>
      </c>
      <c r="Y59" s="1351">
        <v>52</v>
      </c>
      <c r="Z59" s="873"/>
      <c r="AA59" s="1226">
        <v>1357</v>
      </c>
      <c r="AB59" s="1094">
        <f>(AA59/$AA$60)*100</f>
        <v>100</v>
      </c>
      <c r="AC59" s="895">
        <v>-4.96</v>
      </c>
      <c r="AD59" s="872"/>
      <c r="AE59" s="725"/>
      <c r="AF59" s="726"/>
      <c r="AG59" s="727"/>
      <c r="AH59" s="564"/>
      <c r="AI59" s="728"/>
      <c r="AJ59" s="729"/>
      <c r="AK59" s="730"/>
      <c r="AL59" s="731"/>
      <c r="AM59" s="732"/>
      <c r="AN59" s="732"/>
      <c r="AO59" s="733"/>
      <c r="AP59" s="437">
        <v>1265</v>
      </c>
    </row>
    <row r="60" spans="1:45" ht="15.75" customHeight="1" thickBot="1" x14ac:dyDescent="0.3">
      <c r="A60" s="505"/>
      <c r="B60" s="719">
        <v>1</v>
      </c>
      <c r="C60" s="720" t="s">
        <v>219</v>
      </c>
      <c r="D60" s="721"/>
      <c r="E60" s="722" t="s">
        <v>170</v>
      </c>
      <c r="F60" s="513"/>
      <c r="G60" s="514"/>
      <c r="H60" s="514"/>
      <c r="I60" s="514"/>
      <c r="J60" s="723"/>
      <c r="K60" s="508">
        <f>AVERAGEA(K48:K59)</f>
        <v>77.545454545454547</v>
      </c>
      <c r="L60" s="515">
        <f>AVERAGEA(L59:L59)</f>
        <v>726</v>
      </c>
      <c r="M60" s="516"/>
      <c r="N60" s="517"/>
      <c r="O60" s="518">
        <f t="shared" ref="O60:T60" si="34">AVERAGEA(O59:O59)</f>
        <v>855</v>
      </c>
      <c r="P60" s="515">
        <f t="shared" si="34"/>
        <v>353</v>
      </c>
      <c r="Q60" s="519">
        <f t="shared" si="34"/>
        <v>50</v>
      </c>
      <c r="R60" s="520">
        <f t="shared" si="34"/>
        <v>1347</v>
      </c>
      <c r="S60" s="521">
        <f t="shared" si="34"/>
        <v>2.9285714285714284</v>
      </c>
      <c r="T60" s="521">
        <f t="shared" si="34"/>
        <v>4.3928571428571432</v>
      </c>
      <c r="U60" s="535">
        <f>IF(AL$2=0," ",IF(T60=0," ",(T60/T$60)*100))</f>
        <v>100</v>
      </c>
      <c r="V60" s="521">
        <f>AVERAGEA(V59:V59)</f>
        <v>3.8158640226628897</v>
      </c>
      <c r="W60" s="522">
        <f>IF(AL$2=0," ",IF(T71=0," ",(T71/T$71)*100))</f>
        <v>100</v>
      </c>
      <c r="X60" s="1431">
        <f>AVERAGEA(X51:X58)</f>
        <v>34.741428571428571</v>
      </c>
      <c r="Y60" s="1431">
        <f>AVERAGEA(Y51:Y58)</f>
        <v>50.328571428571429</v>
      </c>
      <c r="Z60" s="1431" t="e">
        <f>AVERAGEA(Z51:Z58)</f>
        <v>#DIV/0!</v>
      </c>
      <c r="AA60" s="524">
        <v>1357</v>
      </c>
      <c r="AB60" s="504"/>
      <c r="AC60" s="1412"/>
      <c r="AD60" s="504"/>
      <c r="AE60" s="360"/>
      <c r="AF60" s="357" t="s">
        <v>456</v>
      </c>
      <c r="AG60" s="357"/>
      <c r="AH60" s="314"/>
      <c r="AI60" s="57"/>
      <c r="AJ60" s="31"/>
      <c r="AK60" s="31"/>
      <c r="AL60" s="31"/>
      <c r="AM60" s="31"/>
      <c r="AN60" s="31"/>
      <c r="AO60" s="31"/>
      <c r="AP60" s="466"/>
    </row>
    <row r="61" spans="1:45" ht="15.75" customHeight="1" thickBot="1" x14ac:dyDescent="0.3">
      <c r="A61" s="1450" t="s">
        <v>220</v>
      </c>
      <c r="B61" s="1451"/>
      <c r="C61" s="1451"/>
      <c r="D61" s="1451"/>
      <c r="E61" s="1451"/>
      <c r="F61" s="1451"/>
      <c r="G61" s="1451"/>
      <c r="H61" s="1451"/>
      <c r="I61" s="1451"/>
      <c r="J61" s="1451"/>
      <c r="K61" s="1451"/>
      <c r="L61" s="1451"/>
      <c r="M61" s="1451"/>
      <c r="N61" s="1451"/>
      <c r="O61" s="1451"/>
      <c r="P61" s="1451"/>
      <c r="Q61" s="1451"/>
      <c r="R61" s="1451"/>
      <c r="S61" s="1451"/>
      <c r="T61" s="1451"/>
      <c r="U61" s="1451"/>
      <c r="V61" s="1451"/>
      <c r="W61" s="1451"/>
      <c r="X61" s="1421"/>
      <c r="Y61" s="1421"/>
      <c r="Z61" s="1421"/>
      <c r="AA61" s="1144"/>
      <c r="AB61" s="1144"/>
      <c r="AC61" s="1410"/>
      <c r="AD61" s="1333"/>
      <c r="AE61" s="404"/>
      <c r="AF61" s="363"/>
      <c r="AG61" s="578"/>
      <c r="AH61" s="567"/>
      <c r="AI61" s="617"/>
      <c r="AJ61" s="553"/>
      <c r="AK61" s="619" t="str">
        <f>IF(AJ61="ET","ET",IF(AJ61=0," ",J62-AJ61))</f>
        <v xml:space="preserve"> </v>
      </c>
      <c r="AL61" s="620"/>
      <c r="AM61" s="621">
        <f t="shared" ref="AM61:AM64" si="35">IF(AK61="ET",0,IF(AK61=0," ",IF(AK61&lt;1004,1.3,IF(AK61&lt;1339,0.8,IF(AK61&lt;1704,0.4,0)))))</f>
        <v>0</v>
      </c>
      <c r="AN61" s="621"/>
      <c r="AO61" s="472">
        <f t="shared" ref="AO61:AO64" si="36">IF(AK61="ET",0,IF(AK61=0," ",IF(AK61&lt;1004,60,IF(AK61&lt;1339,40,IF(AK61&lt;1704,20,IF(AK61&lt;3927,0,20))))))</f>
        <v>20</v>
      </c>
      <c r="AP61" s="466"/>
    </row>
    <row r="62" spans="1:45" ht="15.75" customHeight="1" thickBot="1" x14ac:dyDescent="0.25">
      <c r="A62" s="1293">
        <v>76</v>
      </c>
      <c r="B62" s="1251" t="s">
        <v>165</v>
      </c>
      <c r="C62" s="1252" t="s">
        <v>221</v>
      </c>
      <c r="D62" s="1253" t="s">
        <v>222</v>
      </c>
      <c r="E62" s="1254" t="s">
        <v>137</v>
      </c>
      <c r="F62" s="1463">
        <v>3884688</v>
      </c>
      <c r="G62" s="1453"/>
      <c r="H62" s="1453"/>
      <c r="I62" s="1464"/>
      <c r="J62" s="1301">
        <v>44101</v>
      </c>
      <c r="K62" s="1256">
        <v>87</v>
      </c>
      <c r="L62" s="1284">
        <v>754</v>
      </c>
      <c r="M62" s="1258">
        <v>111</v>
      </c>
      <c r="N62" s="1256">
        <v>11</v>
      </c>
      <c r="O62" s="1294">
        <v>1077.5</v>
      </c>
      <c r="P62" s="1295">
        <f>AJ2-J62</f>
        <v>436</v>
      </c>
      <c r="Q62" s="1296">
        <v>51</v>
      </c>
      <c r="R62" s="1262">
        <v>1512</v>
      </c>
      <c r="S62" s="1263">
        <f>IF(AL$2=0," ",IF(AN$2=0," ",IF(R62=0," ",IF(AP62=0," ",(R62-AP62)/(AN$2)))))</f>
        <v>4.1785714285714288</v>
      </c>
      <c r="T62" s="1263">
        <f>IF(AL$2=0," ",IF(R62=0," ",IF(O62=0," ",(R62-O62)/AL$2)))</f>
        <v>3.8794642857142856</v>
      </c>
      <c r="U62" s="1265">
        <f>IF(T62=0," ",(T62/T$67)*100)</f>
        <v>103.08422301304864</v>
      </c>
      <c r="V62" s="1263">
        <f>IF(AL$2=0,O62/P62,R62/P62)</f>
        <v>3.4678899082568808</v>
      </c>
      <c r="W62" s="1297">
        <f>IF(V62=0," ",(V62/V$67)*100)</f>
        <v>99.501612218841885</v>
      </c>
      <c r="X62" s="1298">
        <v>35.5</v>
      </c>
      <c r="Y62" s="1229">
        <v>51.5</v>
      </c>
      <c r="Z62" s="1229"/>
      <c r="AA62" s="1229">
        <v>1290</v>
      </c>
      <c r="AB62" s="1268">
        <f t="shared" ref="AB62:AB67" si="37">(AA62/$AA$67)*100</f>
        <v>100.78125</v>
      </c>
      <c r="AC62" s="1407">
        <v>0.66</v>
      </c>
      <c r="AD62" s="1397" t="s">
        <v>468</v>
      </c>
      <c r="AE62" s="1312" t="s">
        <v>457</v>
      </c>
      <c r="AF62" s="363"/>
      <c r="AG62" s="1308"/>
      <c r="AH62" s="567"/>
      <c r="AI62" s="617"/>
      <c r="AJ62" s="553"/>
      <c r="AK62" s="619" t="str">
        <f>IF(AJ62="ET","ET",IF(AJ62=0," ",J63-AJ62))</f>
        <v xml:space="preserve"> </v>
      </c>
      <c r="AL62" s="620"/>
      <c r="AM62" s="621">
        <f t="shared" si="35"/>
        <v>0</v>
      </c>
      <c r="AN62" s="621"/>
      <c r="AO62" s="472">
        <f t="shared" si="36"/>
        <v>20</v>
      </c>
      <c r="AP62" s="1074">
        <v>1395</v>
      </c>
    </row>
    <row r="63" spans="1:45" ht="15.75" customHeight="1" thickBot="1" x14ac:dyDescent="0.25">
      <c r="A63" s="1076">
        <v>77</v>
      </c>
      <c r="B63" s="1111" t="s">
        <v>165</v>
      </c>
      <c r="C63" s="1107" t="s">
        <v>224</v>
      </c>
      <c r="D63" s="1112" t="s">
        <v>225</v>
      </c>
      <c r="E63" s="1113" t="s">
        <v>137</v>
      </c>
      <c r="F63" s="1465">
        <v>3870633</v>
      </c>
      <c r="G63" s="1457"/>
      <c r="H63" s="1457"/>
      <c r="I63" s="1466"/>
      <c r="J63" s="1230">
        <v>44095</v>
      </c>
      <c r="K63" s="1084">
        <v>71</v>
      </c>
      <c r="L63" s="1202">
        <v>789</v>
      </c>
      <c r="M63" s="1083"/>
      <c r="N63" s="1084"/>
      <c r="O63" s="1227">
        <v>1145</v>
      </c>
      <c r="P63" s="208">
        <f>AJ2-J63</f>
        <v>442</v>
      </c>
      <c r="Q63" s="1150">
        <v>53</v>
      </c>
      <c r="R63" s="1">
        <v>1665</v>
      </c>
      <c r="S63" s="199">
        <f>IF(AL$2=0," ",IF(AN$2=0," ",IF(R63=0," ",IF(AP63=0," ",(R63-AP63)/(AN$2)))))</f>
        <v>4.1071428571428568</v>
      </c>
      <c r="T63" s="199">
        <f>IF(AL$2=0," ",IF(R63=0," ",IF(O63=0," ",(R63-O63)/AL$2)))</f>
        <v>4.6428571428571432</v>
      </c>
      <c r="U63" s="1089">
        <f>IF(T63=0," ",(T63/T$67)*100)</f>
        <v>123.36892052194545</v>
      </c>
      <c r="V63" s="1088">
        <f>IF(AL$2=0,O63/P63,R63/P63)</f>
        <v>3.7669683257918551</v>
      </c>
      <c r="W63" s="1090">
        <f>IF(V63=0," ",(V63/V$67)*100)</f>
        <v>108.08284908386912</v>
      </c>
      <c r="X63" s="1228">
        <v>36.700000000000003</v>
      </c>
      <c r="Y63" s="1206">
        <v>52</v>
      </c>
      <c r="Z63" s="200"/>
      <c r="AA63" s="1206">
        <v>1294</v>
      </c>
      <c r="AB63" s="1094">
        <f t="shared" si="37"/>
        <v>101.09375</v>
      </c>
      <c r="AC63" s="1406">
        <v>-5.18</v>
      </c>
      <c r="AD63" s="1395"/>
      <c r="AE63" s="404"/>
      <c r="AF63" s="363"/>
      <c r="AG63" s="578"/>
      <c r="AH63" s="567"/>
      <c r="AI63" s="617"/>
      <c r="AJ63" s="553"/>
      <c r="AK63" s="619" t="str">
        <f>IF(AJ63="ET","ET",IF(AJ63=0," ",J64-AJ63))</f>
        <v xml:space="preserve"> </v>
      </c>
      <c r="AL63" s="620"/>
      <c r="AM63" s="621">
        <f t="shared" si="35"/>
        <v>0</v>
      </c>
      <c r="AN63" s="621"/>
      <c r="AO63" s="472">
        <f t="shared" si="36"/>
        <v>20</v>
      </c>
      <c r="AP63" s="1074">
        <v>1550</v>
      </c>
    </row>
    <row r="64" spans="1:45" ht="15.75" customHeight="1" thickBot="1" x14ac:dyDescent="0.25">
      <c r="A64" s="1313">
        <v>78</v>
      </c>
      <c r="B64" s="1314" t="s">
        <v>165</v>
      </c>
      <c r="C64" s="1315" t="s">
        <v>226</v>
      </c>
      <c r="D64" s="1316" t="s">
        <v>227</v>
      </c>
      <c r="E64" s="1317" t="s">
        <v>228</v>
      </c>
      <c r="F64" s="1460">
        <v>3865877</v>
      </c>
      <c r="G64" s="1461"/>
      <c r="H64" s="1461"/>
      <c r="I64" s="1462"/>
      <c r="J64" s="1318">
        <v>44086</v>
      </c>
      <c r="K64" s="1319">
        <v>74</v>
      </c>
      <c r="L64" s="1320">
        <v>790</v>
      </c>
      <c r="M64" s="1321">
        <v>111</v>
      </c>
      <c r="N64" s="1319"/>
      <c r="O64" s="1322">
        <v>1097.5</v>
      </c>
      <c r="P64" s="1323">
        <f>AJ2-J64</f>
        <v>451</v>
      </c>
      <c r="Q64" s="1324">
        <v>52</v>
      </c>
      <c r="R64" s="1325">
        <v>1455</v>
      </c>
      <c r="S64" s="1326">
        <f>IF(AL$2=0," ",IF(AN$2=0," ",IF(R64=0," ",IF(AP64=0," ",(R64-AP64)/(AN$2)))))</f>
        <v>4.4642857142857144</v>
      </c>
      <c r="T64" s="1326">
        <f>IF(AL$2=0," ",IF(R64=0," ",IF(O64=0," ",(R64-O64)/AL$2)))</f>
        <v>3.1919642857142856</v>
      </c>
      <c r="U64" s="1327">
        <f>IF(T64=0," ",(T64/T$67)*100)</f>
        <v>84.816132858837491</v>
      </c>
      <c r="V64" s="1326">
        <f>IF(AL$2=0,O64/P64,R64/P64)</f>
        <v>3.2261640798226163</v>
      </c>
      <c r="W64" s="1328">
        <f>IF(V64=0," ",(V64/V$67)*100)</f>
        <v>92.565950972249951</v>
      </c>
      <c r="X64" s="1329">
        <v>38.200000000000003</v>
      </c>
      <c r="Y64" s="1206">
        <v>51</v>
      </c>
      <c r="Z64" s="1330"/>
      <c r="AA64" s="1330">
        <v>1218</v>
      </c>
      <c r="AB64" s="1331">
        <f t="shared" si="37"/>
        <v>95.15625</v>
      </c>
      <c r="AC64" s="1416">
        <v>-1.01</v>
      </c>
      <c r="AD64" s="1403"/>
      <c r="AE64" s="404"/>
      <c r="AF64" s="363"/>
      <c r="AG64" s="578"/>
      <c r="AH64" s="567"/>
      <c r="AI64" s="617"/>
      <c r="AJ64" s="553"/>
      <c r="AK64" s="619" t="str">
        <f>IF(AJ64="ET","ET",IF(AJ64=0," ",#REF!-AJ64))</f>
        <v xml:space="preserve"> </v>
      </c>
      <c r="AL64" s="620"/>
      <c r="AM64" s="621">
        <f t="shared" si="35"/>
        <v>0</v>
      </c>
      <c r="AN64" s="621"/>
      <c r="AO64" s="472">
        <f t="shared" si="36"/>
        <v>20</v>
      </c>
      <c r="AP64" s="1074">
        <v>1330</v>
      </c>
    </row>
    <row r="65" spans="1:42" ht="15.75" customHeight="1" thickBot="1" x14ac:dyDescent="0.25">
      <c r="A65" s="1212">
        <v>79</v>
      </c>
      <c r="B65" s="1231" t="s">
        <v>165</v>
      </c>
      <c r="C65" s="1232" t="s">
        <v>229</v>
      </c>
      <c r="D65" s="1112" t="s">
        <v>230</v>
      </c>
      <c r="E65" s="1233" t="s">
        <v>137</v>
      </c>
      <c r="F65" s="1531">
        <v>3865872</v>
      </c>
      <c r="G65" s="1532"/>
      <c r="H65" s="1532"/>
      <c r="I65" s="1533"/>
      <c r="J65" s="1230">
        <v>44088</v>
      </c>
      <c r="K65" s="1215">
        <v>76</v>
      </c>
      <c r="L65" s="1202">
        <v>786</v>
      </c>
      <c r="M65" s="1214">
        <v>115</v>
      </c>
      <c r="N65" s="1215">
        <v>6</v>
      </c>
      <c r="O65" s="1227">
        <v>1317.5</v>
      </c>
      <c r="P65" s="208">
        <f>P66</f>
        <v>432</v>
      </c>
      <c r="Q65" s="1150">
        <v>51</v>
      </c>
      <c r="R65" s="1">
        <v>1707</v>
      </c>
      <c r="S65" s="199">
        <f>IF(AL$2=0," ",IF(AN$2=0," ",IF(R65=0," ",IF(AP65=0," ",(R65-AP65)/(AN$2)))))</f>
        <v>4.3571428571428568</v>
      </c>
      <c r="T65" s="1216">
        <f>IF(AL$2=0," ",IF(R65=0," ",IF(O65=0," ",(R65-O65)/AL$2)))</f>
        <v>3.4776785714285716</v>
      </c>
      <c r="U65" s="1089">
        <f>IF(T65=0," ",(T65/T$67)*100)</f>
        <v>92.408066429418753</v>
      </c>
      <c r="V65" s="1088">
        <f>IF(AL$2=0,O65/P65,R65/P65)</f>
        <v>3.9513888888888888</v>
      </c>
      <c r="W65" s="1090">
        <f>IF(V65=0," ",(V65/V$67)*100)</f>
        <v>113.37429253793343</v>
      </c>
      <c r="X65" s="1228">
        <v>39.799999999999997</v>
      </c>
      <c r="Y65" s="1206">
        <v>50</v>
      </c>
      <c r="Z65" s="200"/>
      <c r="AA65" s="1206">
        <v>1447</v>
      </c>
      <c r="AB65" s="1094">
        <f t="shared" si="37"/>
        <v>113.04687499999999</v>
      </c>
      <c r="AC65" s="1406">
        <v>-2.78</v>
      </c>
      <c r="AD65" s="1395"/>
      <c r="AE65" s="480"/>
      <c r="AF65" s="481"/>
      <c r="AG65" s="482"/>
      <c r="AH65" s="483"/>
      <c r="AI65" s="484"/>
      <c r="AJ65" s="166"/>
      <c r="AK65" s="167"/>
      <c r="AL65" s="168"/>
      <c r="AM65" s="169"/>
      <c r="AN65" s="169"/>
      <c r="AO65" s="171"/>
      <c r="AP65" s="1074">
        <v>1585</v>
      </c>
    </row>
    <row r="66" spans="1:42" ht="15.75" customHeight="1" thickBot="1" x14ac:dyDescent="0.25">
      <c r="A66" s="1278">
        <v>80</v>
      </c>
      <c r="B66" s="1279" t="s">
        <v>165</v>
      </c>
      <c r="C66" s="1280" t="s">
        <v>231</v>
      </c>
      <c r="D66" s="1253" t="s">
        <v>232</v>
      </c>
      <c r="E66" s="1281" t="s">
        <v>137</v>
      </c>
      <c r="F66" s="1452">
        <v>3887786</v>
      </c>
      <c r="G66" s="1505"/>
      <c r="H66" s="1505"/>
      <c r="I66" s="1534"/>
      <c r="J66" s="1282">
        <v>44105</v>
      </c>
      <c r="K66" s="1283">
        <v>81</v>
      </c>
      <c r="L66" s="1284">
        <v>660</v>
      </c>
      <c r="M66" s="1285">
        <v>97</v>
      </c>
      <c r="N66" s="1283">
        <v>3</v>
      </c>
      <c r="O66" s="1294">
        <v>896</v>
      </c>
      <c r="P66" s="1295">
        <f>AJ2-J66</f>
        <v>432</v>
      </c>
      <c r="Q66" s="1296">
        <v>51</v>
      </c>
      <c r="R66" s="1262">
        <v>1302</v>
      </c>
      <c r="S66" s="1263">
        <f>IF(AL$2=0," ",IF(AN$2=0," ",IF(R66=0," ",IF(AP66=0," ",(R66-AP66)/(AN$2)))))</f>
        <v>3.1071428571428572</v>
      </c>
      <c r="T66" s="1289">
        <f>IF(AL$2=0," ",IF(R66=0," ",IF(O66=0," ",(R66-O66)/AL$2)))</f>
        <v>3.625</v>
      </c>
      <c r="U66" s="1265">
        <f>IF(T66=0," ",(T66/T$67)*100)</f>
        <v>96.322657176749715</v>
      </c>
      <c r="V66" s="1263">
        <f>IF(AL$2=0,O66/P66,R66/P66)</f>
        <v>3.0138888888888888</v>
      </c>
      <c r="W66" s="1299">
        <f>IF(V66=0," ",(V66/V$67)*100)</f>
        <v>86.47529518710563</v>
      </c>
      <c r="X66" s="1298">
        <v>34.700000000000003</v>
      </c>
      <c r="Y66" s="1229">
        <v>51.5</v>
      </c>
      <c r="Z66" s="1229"/>
      <c r="AA66" s="1229">
        <v>1154</v>
      </c>
      <c r="AB66" s="1268">
        <f t="shared" si="37"/>
        <v>90.15625</v>
      </c>
      <c r="AC66" s="1407">
        <v>0.2</v>
      </c>
      <c r="AD66" s="1397" t="s">
        <v>468</v>
      </c>
      <c r="AE66" s="480" t="s">
        <v>466</v>
      </c>
      <c r="AF66" s="481"/>
      <c r="AG66" s="482"/>
      <c r="AH66" s="483"/>
      <c r="AI66" s="484"/>
      <c r="AJ66" s="166"/>
      <c r="AK66" s="167"/>
      <c r="AL66" s="168"/>
      <c r="AM66" s="169"/>
      <c r="AN66" s="169"/>
      <c r="AO66" s="171"/>
      <c r="AP66" s="1074">
        <v>1215</v>
      </c>
    </row>
    <row r="67" spans="1:42" ht="15.75" customHeight="1" thickBot="1" x14ac:dyDescent="0.3">
      <c r="A67" s="505"/>
      <c r="B67" s="566">
        <f>COUNTA(A62:A66)</f>
        <v>5</v>
      </c>
      <c r="C67" s="550" t="s">
        <v>215</v>
      </c>
      <c r="D67" s="550"/>
      <c r="E67" s="551" t="s">
        <v>170</v>
      </c>
      <c r="F67" s="734"/>
      <c r="G67" s="735"/>
      <c r="H67" s="735"/>
      <c r="I67" s="736"/>
      <c r="J67" s="525"/>
      <c r="K67" s="508">
        <f>AVERAGEA(K60:K66)</f>
        <v>77.757575757575765</v>
      </c>
      <c r="L67" s="515">
        <f>AVERAGEA(L62:L66)</f>
        <v>755.8</v>
      </c>
      <c r="M67" s="526"/>
      <c r="N67" s="526"/>
      <c r="O67" s="526">
        <f>AVERAGE(O62:O66)</f>
        <v>1106.7</v>
      </c>
      <c r="P67" s="526">
        <f>AVERAGE(P62:P66)</f>
        <v>438.6</v>
      </c>
      <c r="Q67" s="527">
        <f>AVERAGE(Q62:Q66)</f>
        <v>51.6</v>
      </c>
      <c r="R67" s="526">
        <f>AVERAGE(R62:R66)</f>
        <v>1528.2</v>
      </c>
      <c r="S67" s="534">
        <f>AVERAGE(S62:S66)</f>
        <v>4.0428571428571427</v>
      </c>
      <c r="T67" s="521">
        <f>AVERAGEA(T62:T66)</f>
        <v>3.7633928571428568</v>
      </c>
      <c r="U67" s="499">
        <f>IF(AL$2=0," ",IF(T71=0," ",(T71/T$71)*100))</f>
        <v>100</v>
      </c>
      <c r="V67" s="521">
        <f>AVERAGEA(V62:V66)</f>
        <v>3.4852600183298259</v>
      </c>
      <c r="W67" s="528">
        <f>IF(AL$2=0," ",IF(T71=0," ",(T71/T$71)*100))</f>
        <v>100</v>
      </c>
      <c r="X67" s="1434">
        <v>30.98</v>
      </c>
      <c r="Y67" s="1434">
        <v>51.4</v>
      </c>
      <c r="Z67" s="1432" t="e">
        <f>AVERAGEA(#REF!)</f>
        <v>#REF!</v>
      </c>
      <c r="AA67" s="737">
        <v>1280</v>
      </c>
      <c r="AB67" s="738">
        <f t="shared" si="37"/>
        <v>100</v>
      </c>
      <c r="AC67" s="1417"/>
      <c r="AD67" s="1394"/>
      <c r="AE67" s="480"/>
      <c r="AF67" s="481"/>
      <c r="AG67" s="482"/>
      <c r="AH67" s="483"/>
      <c r="AI67" s="484"/>
      <c r="AJ67" s="166"/>
      <c r="AK67" s="167"/>
      <c r="AL67" s="168"/>
      <c r="AM67" s="169"/>
      <c r="AN67" s="169"/>
      <c r="AO67" s="171"/>
      <c r="AP67" s="466"/>
    </row>
    <row r="68" spans="1:42" ht="15.75" customHeight="1" thickBot="1" x14ac:dyDescent="0.3">
      <c r="A68" s="1450" t="s">
        <v>233</v>
      </c>
      <c r="B68" s="1451"/>
      <c r="C68" s="1451"/>
      <c r="D68" s="1451"/>
      <c r="E68" s="1451"/>
      <c r="F68" s="1451"/>
      <c r="G68" s="1451"/>
      <c r="H68" s="1451"/>
      <c r="I68" s="1451"/>
      <c r="J68" s="1451"/>
      <c r="K68" s="1451"/>
      <c r="L68" s="1451"/>
      <c r="M68" s="1451"/>
      <c r="N68" s="1451"/>
      <c r="O68" s="1451"/>
      <c r="P68" s="1451"/>
      <c r="Q68" s="1451"/>
      <c r="R68" s="1451"/>
      <c r="S68" s="1451"/>
      <c r="T68" s="1451"/>
      <c r="U68" s="1451"/>
      <c r="V68" s="1451"/>
      <c r="W68" s="1451"/>
      <c r="X68" s="1421"/>
      <c r="Y68" s="1421"/>
      <c r="Z68" s="1144"/>
      <c r="AA68" s="1144"/>
      <c r="AB68" s="1144"/>
      <c r="AC68" s="1410"/>
      <c r="AD68" s="1333"/>
      <c r="AE68" s="480"/>
      <c r="AF68" s="481"/>
      <c r="AG68" s="482"/>
      <c r="AH68" s="483"/>
      <c r="AI68" s="484"/>
      <c r="AJ68" s="166"/>
      <c r="AK68" s="167"/>
      <c r="AL68" s="168"/>
      <c r="AM68" s="169"/>
      <c r="AN68" s="169"/>
      <c r="AO68" s="171"/>
      <c r="AP68" s="466"/>
    </row>
    <row r="69" spans="1:42" ht="15.75" customHeight="1" thickBot="1" x14ac:dyDescent="0.25">
      <c r="A69" s="1212">
        <v>81</v>
      </c>
      <c r="B69" s="1231" t="s">
        <v>165</v>
      </c>
      <c r="C69" s="1232" t="s">
        <v>234</v>
      </c>
      <c r="D69" s="1112" t="s">
        <v>235</v>
      </c>
      <c r="E69" s="1233" t="s">
        <v>137</v>
      </c>
      <c r="F69" s="1531">
        <v>3897178</v>
      </c>
      <c r="G69" s="1532"/>
      <c r="H69" s="1532"/>
      <c r="I69" s="1533"/>
      <c r="J69" s="1230">
        <v>44191</v>
      </c>
      <c r="K69" s="1215">
        <v>68</v>
      </c>
      <c r="L69" s="1202">
        <v>643</v>
      </c>
      <c r="M69" s="1214">
        <v>112</v>
      </c>
      <c r="N69" s="1215">
        <v>2</v>
      </c>
      <c r="O69" s="1227">
        <v>715</v>
      </c>
      <c r="P69" s="208">
        <f>AJ2-J69</f>
        <v>346</v>
      </c>
      <c r="Q69" s="1150">
        <v>48</v>
      </c>
      <c r="R69" s="1234">
        <v>1117</v>
      </c>
      <c r="S69" s="1088">
        <f>IF(AL$2=0," ",IF(AN$2=0," ",IF(R69=0," ",IF(AP69=0," ",(R69-AP69)/(AN$2)))))</f>
        <v>2.5714285714285716</v>
      </c>
      <c r="T69" s="1216">
        <f>IF(AL$2=0," ",IF(R69=0," ",IF(O69=0," ",(R69-O69)/AL$2)))</f>
        <v>3.5892857142857144</v>
      </c>
      <c r="U69" s="1206">
        <f>IF(T69=0," ",(T69/T$71)*100)</f>
        <v>98.771498771498784</v>
      </c>
      <c r="V69" s="1088">
        <f>IF(AL$2=0,O69/P69,R69/P69)</f>
        <v>3.2283236994219653</v>
      </c>
      <c r="W69" s="1090">
        <f>IF(V69=0," ",(V69/V$71)*100)</f>
        <v>100.94166079871887</v>
      </c>
      <c r="X69" s="1228">
        <v>37.1</v>
      </c>
      <c r="Y69" s="1206">
        <v>50</v>
      </c>
      <c r="Z69" s="200"/>
      <c r="AA69" s="1206">
        <v>1157</v>
      </c>
      <c r="AB69" s="1094">
        <f>(AA69/$AA$71)*100</f>
        <v>95.778145695364231</v>
      </c>
      <c r="AC69" s="1406">
        <v>-0.13</v>
      </c>
      <c r="AD69" s="1395"/>
      <c r="AE69" s="480"/>
      <c r="AF69" s="481"/>
      <c r="AG69" s="482"/>
      <c r="AH69" s="483"/>
      <c r="AI69" s="484"/>
      <c r="AJ69" s="166"/>
      <c r="AK69" s="167"/>
      <c r="AL69" s="168"/>
      <c r="AM69" s="169"/>
      <c r="AN69" s="169"/>
      <c r="AO69" s="171"/>
      <c r="AP69" s="579">
        <v>1045</v>
      </c>
    </row>
    <row r="70" spans="1:42" ht="15.75" customHeight="1" thickBot="1" x14ac:dyDescent="0.25">
      <c r="A70" s="1217">
        <v>74</v>
      </c>
      <c r="B70" s="1218" t="s">
        <v>172</v>
      </c>
      <c r="C70" s="1219" t="s">
        <v>236</v>
      </c>
      <c r="D70" s="1220" t="s">
        <v>237</v>
      </c>
      <c r="E70" s="1221" t="s">
        <v>137</v>
      </c>
      <c r="F70" s="1456">
        <v>3914584</v>
      </c>
      <c r="G70" s="1457"/>
      <c r="H70" s="1457"/>
      <c r="I70" s="1515"/>
      <c r="J70" s="1222">
        <v>44186</v>
      </c>
      <c r="K70" s="1214">
        <v>85</v>
      </c>
      <c r="L70" s="1223">
        <v>816</v>
      </c>
      <c r="M70" s="1214"/>
      <c r="N70" s="1214"/>
      <c r="O70" s="1204">
        <v>700</v>
      </c>
      <c r="P70" s="624">
        <f>AJ2-J70</f>
        <v>351</v>
      </c>
      <c r="Q70" s="1235">
        <v>49</v>
      </c>
      <c r="R70" s="1224">
        <v>1112</v>
      </c>
      <c r="S70" s="1088">
        <f>IF(AL$2=0," ",IF(AN$2=0," ",IF(R70=0," ",IF(AP70=0," ",(R70-AP70)/(AN$2)))))</f>
        <v>2.2142857142857144</v>
      </c>
      <c r="T70" s="1225">
        <f>IF(AL$2=0," ",IF(R70=0," ",IF(O70=0," ",(R70-O70)/AL$2)))</f>
        <v>3.6785714285714284</v>
      </c>
      <c r="U70" s="1089">
        <f>IF(T70=0," ",(T70/T$71)*100)</f>
        <v>101.22850122850122</v>
      </c>
      <c r="V70" s="1225">
        <f>IF(AL$2=0,O70/P70,R70/P70)</f>
        <v>3.1680911680911681</v>
      </c>
      <c r="W70" s="1226">
        <f>IF(V70=0," ",(V70/V$71)*100)</f>
        <v>99.058339201281115</v>
      </c>
      <c r="X70" s="1225">
        <v>36.4</v>
      </c>
      <c r="Y70" s="1351">
        <v>51</v>
      </c>
      <c r="Z70" s="873"/>
      <c r="AA70" s="1226">
        <v>1259</v>
      </c>
      <c r="AB70" s="1094">
        <f>(AA70/$AA$71)*100</f>
        <v>104.22185430463576</v>
      </c>
      <c r="AC70" s="1406">
        <v>0.49</v>
      </c>
      <c r="AD70" s="1395"/>
      <c r="AE70" s="480"/>
      <c r="AF70" s="481"/>
      <c r="AG70" s="482"/>
      <c r="AH70" s="483"/>
      <c r="AI70" s="484"/>
      <c r="AJ70" s="166"/>
      <c r="AK70" s="167"/>
      <c r="AL70" s="168"/>
      <c r="AM70" s="169"/>
      <c r="AN70" s="169"/>
      <c r="AO70" s="171"/>
      <c r="AP70" s="739">
        <v>1050</v>
      </c>
    </row>
    <row r="71" spans="1:42" ht="15.75" thickBot="1" x14ac:dyDescent="0.3">
      <c r="A71" s="505"/>
      <c r="B71" s="566">
        <v>2</v>
      </c>
      <c r="C71" s="550" t="s">
        <v>215</v>
      </c>
      <c r="D71" s="550"/>
      <c r="E71" s="551" t="s">
        <v>170</v>
      </c>
      <c r="F71" s="734"/>
      <c r="G71" s="735"/>
      <c r="H71" s="735"/>
      <c r="I71" s="736"/>
      <c r="J71" s="525"/>
      <c r="K71" s="508">
        <f>AVERAGEA(K62:K69)</f>
        <v>76.393939393939391</v>
      </c>
      <c r="L71" s="515">
        <f>AVERAGEA(L69:L70)</f>
        <v>729.5</v>
      </c>
      <c r="M71" s="526"/>
      <c r="N71" s="526"/>
      <c r="O71" s="526">
        <f>AVERAGE(O69:O70)</f>
        <v>707.5</v>
      </c>
      <c r="P71" s="526">
        <f>AVERAGE(P69:P70)</f>
        <v>348.5</v>
      </c>
      <c r="Q71" s="527">
        <f>AVERAGE(Q69:Q70)</f>
        <v>48.5</v>
      </c>
      <c r="R71" s="526">
        <f>AVERAGE(R69:R70)</f>
        <v>1114.5</v>
      </c>
      <c r="S71" s="534">
        <f>AVERAGE(S69:S70)</f>
        <v>2.3928571428571432</v>
      </c>
      <c r="T71" s="521">
        <f>AVERAGEA(T69:T70)</f>
        <v>3.6339285714285712</v>
      </c>
      <c r="U71" s="499">
        <f>U26</f>
        <v>100</v>
      </c>
      <c r="V71" s="521">
        <f>AVERAGEA(V69:V70)</f>
        <v>3.1982074337565667</v>
      </c>
      <c r="W71" s="528">
        <f>IF(AL$2=0," ",IF(T71=0," ",(T71/T$71)*100))</f>
        <v>100</v>
      </c>
      <c r="X71" s="1434">
        <v>36.75</v>
      </c>
      <c r="Y71" s="1434">
        <v>50.5</v>
      </c>
      <c r="Z71" s="737" t="e">
        <f>AVERAGEA(#REF!)</f>
        <v>#REF!</v>
      </c>
      <c r="AA71" s="737">
        <v>1208</v>
      </c>
      <c r="AB71" s="738"/>
      <c r="AC71" s="1417"/>
      <c r="AD71" s="1394"/>
      <c r="AE71" s="529"/>
      <c r="AF71" s="31"/>
      <c r="AG71" s="31"/>
      <c r="AH71" s="314"/>
      <c r="AI71" s="57"/>
      <c r="AJ71" s="31"/>
      <c r="AK71" s="31"/>
      <c r="AL71" s="31"/>
      <c r="AM71" s="31"/>
      <c r="AN71" s="31"/>
      <c r="AO71" s="31"/>
      <c r="AP71" s="467"/>
    </row>
    <row r="72" spans="1:42" ht="15.75" thickBot="1" x14ac:dyDescent="0.3">
      <c r="A72" s="1450" t="s">
        <v>238</v>
      </c>
      <c r="B72" s="1451"/>
      <c r="C72" s="1451"/>
      <c r="D72" s="1451"/>
      <c r="E72" s="1451"/>
      <c r="F72" s="1451"/>
      <c r="G72" s="1451"/>
      <c r="H72" s="1451"/>
      <c r="I72" s="1451"/>
      <c r="J72" s="1451"/>
      <c r="K72" s="1451"/>
      <c r="L72" s="1451"/>
      <c r="M72" s="1451"/>
      <c r="N72" s="1451"/>
      <c r="O72" s="1451"/>
      <c r="P72" s="1451"/>
      <c r="Q72" s="1451"/>
      <c r="R72" s="1451"/>
      <c r="S72" s="1451"/>
      <c r="T72" s="1451"/>
      <c r="U72" s="1451"/>
      <c r="V72" s="1451"/>
      <c r="W72" s="1451"/>
      <c r="X72" s="1421"/>
      <c r="Y72" s="1421"/>
      <c r="Z72" s="1144"/>
      <c r="AA72" s="1144"/>
      <c r="AB72" s="1144"/>
      <c r="AC72" s="1410"/>
      <c r="AD72" s="1333"/>
      <c r="AE72" s="404"/>
      <c r="AF72" s="363"/>
      <c r="AG72" s="674"/>
      <c r="AH72" s="567">
        <f>+AG72-J73</f>
        <v>-44135</v>
      </c>
      <c r="AI72" s="617"/>
      <c r="AJ72" s="553"/>
      <c r="AK72" s="619" t="str">
        <f>IF(AJ72="ET","ET",IF(AJ72=0," ",J73-AJ72))</f>
        <v xml:space="preserve"> </v>
      </c>
      <c r="AL72" s="620"/>
      <c r="AM72" s="621">
        <f>IF(AK72="ET",0,IF(AK72=0," ",IF(AK72&lt;1004,1.3,IF(AK72&lt;1339,0.8,IF(AK72&lt;1704,0.4,0)))))</f>
        <v>0</v>
      </c>
      <c r="AN72" s="621"/>
      <c r="AO72" s="472">
        <f>IF(AK72="ET",0,IF(AK72=0," ",IF(AK72&lt;1004,60,IF(AK72&lt;1339,40,IF(AK72&lt;1704,20,IF(AK72&lt;3927,0,20))))))</f>
        <v>20</v>
      </c>
      <c r="AP72" s="467"/>
    </row>
    <row r="73" spans="1:42" ht="15.75" thickBot="1" x14ac:dyDescent="0.3">
      <c r="A73" s="1076">
        <v>83</v>
      </c>
      <c r="B73" s="1077" t="s">
        <v>165</v>
      </c>
      <c r="C73" s="1095" t="s">
        <v>239</v>
      </c>
      <c r="D73" s="1096" t="s">
        <v>240</v>
      </c>
      <c r="E73" s="1080" t="s">
        <v>137</v>
      </c>
      <c r="F73" s="1448">
        <v>1502848</v>
      </c>
      <c r="G73" s="1449"/>
      <c r="H73" s="1449"/>
      <c r="I73" s="1236"/>
      <c r="J73" s="1165">
        <v>44135</v>
      </c>
      <c r="K73" s="1084">
        <v>72</v>
      </c>
      <c r="L73" s="1202">
        <v>748</v>
      </c>
      <c r="M73" s="1083">
        <v>101</v>
      </c>
      <c r="N73" s="1084">
        <v>4</v>
      </c>
      <c r="O73" s="1237">
        <v>870</v>
      </c>
      <c r="P73" s="208">
        <f>AJ2-J73</f>
        <v>402</v>
      </c>
      <c r="Q73" s="1150">
        <v>48.5</v>
      </c>
      <c r="R73" s="1203">
        <v>1352</v>
      </c>
      <c r="S73" s="1088">
        <f>IF(AL$2=0," ",IF(AN$2=0," ",IF(R73=0," ",IF(AP73=0," ",(R73-AP73)/(AN$2)))))</f>
        <v>3.8214285714285716</v>
      </c>
      <c r="T73" s="1088">
        <f>IF(AL$2=0," ",IF(R73=0," ",IF(O73=0," ",(R73-O73)/AL$2)))</f>
        <v>4.3035714285714288</v>
      </c>
      <c r="U73" s="1206">
        <f>IF(T73=0," ",(T73/T$74)*100)</f>
        <v>100</v>
      </c>
      <c r="V73" s="1088">
        <f>IF(AL$2=0,O73/P73,R73/P73)</f>
        <v>3.3631840796019898</v>
      </c>
      <c r="W73" s="1238">
        <f>IF(V73=0," ",(V73/V$73)*100)</f>
        <v>100</v>
      </c>
      <c r="X73" s="1239">
        <v>38.4</v>
      </c>
      <c r="Y73" s="1240">
        <v>46.5</v>
      </c>
      <c r="Z73" s="216"/>
      <c r="AA73" s="1240">
        <v>1137</v>
      </c>
      <c r="AB73" s="1094">
        <v>100</v>
      </c>
      <c r="AC73" s="1406">
        <v>0.26</v>
      </c>
      <c r="AD73" s="1395"/>
      <c r="AE73" s="464"/>
      <c r="AF73" s="465"/>
      <c r="AG73" s="674"/>
      <c r="AH73" s="567"/>
      <c r="AI73" s="617"/>
      <c r="AJ73" s="553"/>
      <c r="AK73" s="619"/>
      <c r="AL73" s="620"/>
      <c r="AM73" s="621"/>
      <c r="AN73" s="621"/>
      <c r="AO73" s="472"/>
      <c r="AP73" s="467">
        <v>1245</v>
      </c>
    </row>
    <row r="74" spans="1:42" ht="15.75" thickBot="1" x14ac:dyDescent="0.3">
      <c r="A74" s="740"/>
      <c r="B74" s="741" t="s">
        <v>185</v>
      </c>
      <c r="C74" s="487"/>
      <c r="D74" s="488"/>
      <c r="E74" s="489" t="s">
        <v>170</v>
      </c>
      <c r="F74" s="490"/>
      <c r="G74" s="490"/>
      <c r="H74" s="490"/>
      <c r="I74" s="490"/>
      <c r="J74" s="491"/>
      <c r="K74" s="492">
        <f>AVERAGEA(K73:K73)</f>
        <v>72</v>
      </c>
      <c r="L74" s="493">
        <f>AVERAGEA(L73:L73)</f>
        <v>748</v>
      </c>
      <c r="M74" s="494"/>
      <c r="N74" s="742"/>
      <c r="O74" s="495">
        <v>870</v>
      </c>
      <c r="P74" s="496">
        <f>AVERAGEA(P73:P73)</f>
        <v>402</v>
      </c>
      <c r="Q74" s="743">
        <f>AVERAGEA(Q73:Q73)</f>
        <v>48.5</v>
      </c>
      <c r="R74" s="497">
        <f>AVERAGEA(R73:R73)</f>
        <v>1352</v>
      </c>
      <c r="S74" s="534">
        <f>AVERAGE(S73:S73)</f>
        <v>3.8214285714285716</v>
      </c>
      <c r="T74" s="521">
        <f>AVERAGEA(T73:T73)</f>
        <v>4.3035714285714288</v>
      </c>
      <c r="U74" s="499">
        <f>IF(AL$2=0," ",IF(T71=0," ",(T71/T$71)*100))</f>
        <v>100</v>
      </c>
      <c r="V74" s="498">
        <f>AVERAGEA(V73:V73)</f>
        <v>3.3631840796019898</v>
      </c>
      <c r="W74" s="500">
        <f>IF(AL$2=0," ",IF(T71=0," ",(T71/T$71)*100))</f>
        <v>100</v>
      </c>
      <c r="X74" s="501">
        <v>38.4</v>
      </c>
      <c r="Y74" s="502">
        <v>46.5</v>
      </c>
      <c r="Z74" s="502"/>
      <c r="AA74" s="502">
        <v>1137</v>
      </c>
      <c r="AB74" s="744"/>
      <c r="AC74" s="1418"/>
      <c r="AD74" s="1404"/>
      <c r="AE74" s="464"/>
      <c r="AF74" s="465"/>
      <c r="AG74" s="674"/>
      <c r="AH74" s="567"/>
      <c r="AI74" s="617"/>
      <c r="AJ74" s="553"/>
      <c r="AK74" s="619"/>
      <c r="AL74" s="620"/>
      <c r="AM74" s="621"/>
      <c r="AN74" s="621"/>
      <c r="AO74" s="472"/>
      <c r="AP74" s="467"/>
    </row>
    <row r="75" spans="1:42" ht="15.75" thickBot="1" x14ac:dyDescent="0.3">
      <c r="A75" s="1450" t="s">
        <v>241</v>
      </c>
      <c r="B75" s="1451"/>
      <c r="C75" s="1451"/>
      <c r="D75" s="1451"/>
      <c r="E75" s="1451"/>
      <c r="F75" s="1451"/>
      <c r="G75" s="1451"/>
      <c r="H75" s="1451"/>
      <c r="I75" s="1451"/>
      <c r="J75" s="1451"/>
      <c r="K75" s="1451"/>
      <c r="L75" s="1451"/>
      <c r="M75" s="1451"/>
      <c r="N75" s="1451"/>
      <c r="O75" s="1451"/>
      <c r="P75" s="1451"/>
      <c r="Q75" s="1451"/>
      <c r="R75" s="1451"/>
      <c r="S75" s="1451"/>
      <c r="T75" s="1451"/>
      <c r="U75" s="1451"/>
      <c r="V75" s="1451"/>
      <c r="W75" s="1451"/>
      <c r="X75" s="1421"/>
      <c r="Y75" s="1421"/>
      <c r="Z75" s="1421"/>
      <c r="AA75" s="1144"/>
      <c r="AB75" s="1144"/>
      <c r="AC75" s="1410"/>
      <c r="AD75" s="1333"/>
      <c r="AE75" s="404"/>
      <c r="AF75" s="363"/>
      <c r="AG75" s="674"/>
      <c r="AH75" s="567">
        <f>+AG75-J76</f>
        <v>-44147</v>
      </c>
      <c r="AI75" s="617"/>
      <c r="AJ75" s="553"/>
      <c r="AK75" s="619" t="str">
        <f>IF(AJ75="ET","ET",IF(AJ75=0," ",J76-AJ75))</f>
        <v xml:space="preserve"> </v>
      </c>
      <c r="AL75" s="620"/>
      <c r="AM75" s="621">
        <f>IF(AK75="ET",0,IF(AK75=0," ",IF(AK75&lt;1004,1.3,IF(AK75&lt;1339,0.8,IF(AK75&lt;1704,0.4,0)))))</f>
        <v>0</v>
      </c>
      <c r="AN75" s="621"/>
      <c r="AO75" s="472">
        <f>IF(AK75="ET",0,IF(AK75=0," ",IF(AK75&lt;1004,60,IF(AK75&lt;1339,40,IF(AK75&lt;1704,20,IF(AK75&lt;3927,0,20))))))</f>
        <v>20</v>
      </c>
      <c r="AP75" s="467"/>
    </row>
    <row r="76" spans="1:42" ht="13.5" thickBot="1" x14ac:dyDescent="0.25">
      <c r="A76" s="1372">
        <v>84</v>
      </c>
      <c r="B76" s="1354" t="s">
        <v>172</v>
      </c>
      <c r="C76" s="1373" t="s">
        <v>239</v>
      </c>
      <c r="D76" s="1356" t="s">
        <v>242</v>
      </c>
      <c r="E76" s="1357" t="s">
        <v>137</v>
      </c>
      <c r="F76" s="1454">
        <v>1502850</v>
      </c>
      <c r="G76" s="1455"/>
      <c r="H76" s="1455"/>
      <c r="I76" s="1384"/>
      <c r="J76" s="1375">
        <v>44147</v>
      </c>
      <c r="K76" s="1359">
        <v>88</v>
      </c>
      <c r="L76" s="1376">
        <v>820</v>
      </c>
      <c r="M76" s="1361">
        <v>110</v>
      </c>
      <c r="N76" s="1359">
        <v>4</v>
      </c>
      <c r="O76" s="1385">
        <v>888</v>
      </c>
      <c r="P76" s="1378">
        <f>AJ2-J76</f>
        <v>390</v>
      </c>
      <c r="Q76" s="1386">
        <v>49</v>
      </c>
      <c r="R76" s="1365">
        <v>1310</v>
      </c>
      <c r="S76" s="1365">
        <v>1362</v>
      </c>
      <c r="T76" s="1366">
        <f>IF(AL$2=0," ",IF(R76=0," ",IF(O76=0," ",(R76-O76)/AL$2)))</f>
        <v>3.7678571428571428</v>
      </c>
      <c r="U76" s="1387">
        <f>IF(T76=0," ",(T76/T$79)*100)</f>
        <v>117.11378353376503</v>
      </c>
      <c r="V76" s="1366">
        <f>IF(AL$2=0,O76/P76,R76/P76)</f>
        <v>3.358974358974359</v>
      </c>
      <c r="W76" s="1388">
        <f>IF(V76=0," ",(V76/V$79)*100)</f>
        <v>111.44038824233566</v>
      </c>
      <c r="X76" s="1389">
        <v>39.4</v>
      </c>
      <c r="Y76" s="1390">
        <v>49</v>
      </c>
      <c r="Z76" s="1390"/>
      <c r="AA76" s="1390">
        <v>1364</v>
      </c>
      <c r="AB76" s="1371">
        <f>(AA76/$AA$79)*100</f>
        <v>114.58975077009241</v>
      </c>
      <c r="AC76" s="1408">
        <v>-0.35</v>
      </c>
      <c r="AD76" s="1398" t="s">
        <v>469</v>
      </c>
      <c r="AE76" s="464" t="s">
        <v>461</v>
      </c>
      <c r="AF76" s="465"/>
      <c r="AG76" s="674"/>
      <c r="AH76" s="567"/>
      <c r="AI76" s="617"/>
      <c r="AJ76" s="553"/>
      <c r="AK76" s="619"/>
      <c r="AL76" s="620"/>
      <c r="AM76" s="621"/>
      <c r="AN76" s="621"/>
      <c r="AO76" s="472"/>
      <c r="AP76" s="437">
        <v>1310</v>
      </c>
    </row>
    <row r="77" spans="1:42" ht="15.75" customHeight="1" thickBot="1" x14ac:dyDescent="0.25">
      <c r="A77" s="1293">
        <v>85</v>
      </c>
      <c r="B77" s="1251" t="s">
        <v>172</v>
      </c>
      <c r="C77" s="1252" t="s">
        <v>243</v>
      </c>
      <c r="D77" s="1253" t="s">
        <v>244</v>
      </c>
      <c r="E77" s="1254" t="s">
        <v>137</v>
      </c>
      <c r="F77" s="1452">
        <v>1502851</v>
      </c>
      <c r="G77" s="1453"/>
      <c r="H77" s="1453"/>
      <c r="I77" s="1300"/>
      <c r="J77" s="1301">
        <v>44148</v>
      </c>
      <c r="K77" s="1256">
        <v>80</v>
      </c>
      <c r="L77" s="1284">
        <v>691</v>
      </c>
      <c r="M77" s="1258">
        <v>93</v>
      </c>
      <c r="N77" s="1256">
        <v>4</v>
      </c>
      <c r="O77" s="1302">
        <v>770</v>
      </c>
      <c r="P77" s="1260">
        <f>AJ2-J77</f>
        <v>389</v>
      </c>
      <c r="Q77" s="1288">
        <v>49.5</v>
      </c>
      <c r="R77" s="1262">
        <v>1070</v>
      </c>
      <c r="S77" s="1262">
        <v>1135</v>
      </c>
      <c r="T77" s="1263">
        <f>IF(AL$2=0," ",IF(R77=0," ",IF(O77=0," ",(R77-O77)/AL$2)))</f>
        <v>2.6785714285714284</v>
      </c>
      <c r="U77" s="1306">
        <f>IF(T77=0," ",(T77/T$79)*100)</f>
        <v>83.256244218316368</v>
      </c>
      <c r="V77" s="1263">
        <f>IF(AL$2=0,O77/P77,R77/P77)</f>
        <v>2.7506426735218508</v>
      </c>
      <c r="W77" s="1303">
        <f>IF(V77=0," ",(V77/V$79)*100)</f>
        <v>91.257822982253728</v>
      </c>
      <c r="X77" s="1304">
        <v>32.1</v>
      </c>
      <c r="Y77" s="1305">
        <v>50</v>
      </c>
      <c r="Z77" s="1305"/>
      <c r="AA77" s="1305">
        <v>1060</v>
      </c>
      <c r="AB77" s="1307">
        <f>(AA77/$AA$79)*100</f>
        <v>89.050686082329889</v>
      </c>
      <c r="AC77" s="1419">
        <v>1.17</v>
      </c>
      <c r="AD77" s="1405" t="s">
        <v>468</v>
      </c>
      <c r="AE77" s="464" t="s">
        <v>467</v>
      </c>
      <c r="AF77" s="465"/>
      <c r="AG77" s="674"/>
      <c r="AH77" s="567"/>
      <c r="AI77" s="617"/>
      <c r="AJ77" s="553"/>
      <c r="AK77" s="619"/>
      <c r="AL77" s="620"/>
      <c r="AM77" s="621"/>
      <c r="AN77" s="621"/>
      <c r="AO77" s="472"/>
      <c r="AP77" s="437">
        <v>1070</v>
      </c>
    </row>
    <row r="78" spans="1:42" ht="15.75" customHeight="1" thickBot="1" x14ac:dyDescent="0.25">
      <c r="A78" s="1337">
        <v>86</v>
      </c>
      <c r="B78" s="1338" t="s">
        <v>172</v>
      </c>
      <c r="C78" s="1339" t="s">
        <v>245</v>
      </c>
      <c r="D78" s="1316" t="s">
        <v>246</v>
      </c>
      <c r="E78" s="1340" t="s">
        <v>137</v>
      </c>
      <c r="F78" s="1528">
        <v>1502852</v>
      </c>
      <c r="G78" s="1529"/>
      <c r="H78" s="1529"/>
      <c r="I78" s="1530"/>
      <c r="J78" s="1318">
        <v>44150</v>
      </c>
      <c r="K78" s="1341">
        <v>83</v>
      </c>
      <c r="L78" s="1320">
        <v>714</v>
      </c>
      <c r="M78" s="1342">
        <v>96</v>
      </c>
      <c r="N78" s="1341">
        <v>4</v>
      </c>
      <c r="O78" s="1343">
        <v>776</v>
      </c>
      <c r="P78" s="1344">
        <f>AJ2-J78</f>
        <v>387</v>
      </c>
      <c r="Q78" s="1345">
        <v>49</v>
      </c>
      <c r="R78" s="1325">
        <v>1135</v>
      </c>
      <c r="S78" s="1325">
        <v>1180</v>
      </c>
      <c r="T78" s="1326">
        <f>IF(AL$2=0," ",IF(R78=0," ",IF(O78=0," ",(R78-O78)/AL$2)))</f>
        <v>3.2053571428571428</v>
      </c>
      <c r="U78" s="1330">
        <f>IF(T78=0," ",(T78/T$79)*100)</f>
        <v>99.629972247918602</v>
      </c>
      <c r="V78" s="1326">
        <f>IF(AL$2=0,O78/P78,R78/P78)</f>
        <v>2.9328165374677004</v>
      </c>
      <c r="W78" s="1346">
        <f>IF(V78=0," ",(V78/V$79)*100)</f>
        <v>97.301788775410543</v>
      </c>
      <c r="X78" s="1347">
        <v>32.5</v>
      </c>
      <c r="Y78" s="1348">
        <v>49</v>
      </c>
      <c r="Z78" s="1348"/>
      <c r="AA78" s="1348">
        <v>1147</v>
      </c>
      <c r="AB78" s="1331">
        <f>(AA78/$AA$79*100)</f>
        <v>96.359563147577717</v>
      </c>
      <c r="AC78" s="1416">
        <v>-1.17</v>
      </c>
      <c r="AD78" s="1403"/>
      <c r="AE78" s="480"/>
      <c r="AF78" s="481"/>
      <c r="AG78" s="482"/>
      <c r="AH78" s="483"/>
      <c r="AI78" s="484"/>
      <c r="AJ78" s="166"/>
      <c r="AK78" s="167"/>
      <c r="AL78" s="168"/>
      <c r="AM78" s="169"/>
      <c r="AN78" s="169"/>
      <c r="AO78" s="171"/>
      <c r="AP78" s="437">
        <v>1135</v>
      </c>
    </row>
    <row r="79" spans="1:42" ht="13.5" thickBot="1" x14ac:dyDescent="0.25">
      <c r="A79" s="505"/>
      <c r="B79" s="580" t="s">
        <v>247</v>
      </c>
      <c r="C79" s="550"/>
      <c r="D79" s="550"/>
      <c r="E79" s="551" t="s">
        <v>170</v>
      </c>
      <c r="F79" s="745"/>
      <c r="G79" s="746"/>
      <c r="H79" s="747"/>
      <c r="I79" s="748"/>
      <c r="J79" s="749"/>
      <c r="K79" s="750">
        <f>AVERAGEA(K76:K78)</f>
        <v>83.666666666666671</v>
      </c>
      <c r="L79" s="751">
        <f>AVERAGEA(L76:L78)</f>
        <v>741.66666666666663</v>
      </c>
      <c r="M79" s="752"/>
      <c r="N79" s="753"/>
      <c r="O79" s="754">
        <f t="shared" ref="O79:T79" si="38">AVERAGEA(O76:O78)</f>
        <v>811.33333333333337</v>
      </c>
      <c r="P79" s="755">
        <f t="shared" si="38"/>
        <v>388.66666666666669</v>
      </c>
      <c r="Q79" s="756">
        <f t="shared" si="38"/>
        <v>49.166666666666664</v>
      </c>
      <c r="R79" s="757">
        <f t="shared" si="38"/>
        <v>1171.6666666666667</v>
      </c>
      <c r="S79" s="758">
        <f t="shared" si="38"/>
        <v>1225.6666666666667</v>
      </c>
      <c r="T79" s="758">
        <f t="shared" si="38"/>
        <v>3.2172619047619047</v>
      </c>
      <c r="U79" s="1143">
        <f>IF(AL$2=0," ",IF(T71=0," ",(T71/T$71)*100))</f>
        <v>100</v>
      </c>
      <c r="V79" s="759">
        <f>AVERAGEA(V76:V78)</f>
        <v>3.014144523321304</v>
      </c>
      <c r="W79" s="760">
        <f>IF(AL$2=0," ",IF(T71=0," ",(T71/T$71)*100))</f>
        <v>100</v>
      </c>
      <c r="X79" s="1433">
        <f>AVERAGE(X76:X78)</f>
        <v>34.666666666666664</v>
      </c>
      <c r="Y79" s="1434">
        <f>AVERAGEA(Y76:Y78)</f>
        <v>49.333333333333336</v>
      </c>
      <c r="Z79" s="523" t="e">
        <f>AVERAGEA(Z76:Z78)</f>
        <v>#DIV/0!</v>
      </c>
      <c r="AA79" s="524">
        <f>AVERAGEA(AA76:AA78)</f>
        <v>1190.3333333333333</v>
      </c>
      <c r="AB79" s="504"/>
      <c r="AC79" s="1412"/>
      <c r="AD79" s="504"/>
    </row>
    <row r="80" spans="1:42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241"/>
      <c r="O80" s="1242"/>
      <c r="P80" s="1243"/>
      <c r="Q80" s="1244"/>
      <c r="R80" s="1243"/>
      <c r="S80" s="1245"/>
      <c r="T80" s="1246"/>
      <c r="U80" s="1246"/>
      <c r="V80" s="1246"/>
      <c r="W80" s="1"/>
      <c r="X80" s="1"/>
      <c r="Y80" s="1"/>
      <c r="Z80" s="1"/>
      <c r="AA80" s="1"/>
      <c r="AB80" s="1"/>
      <c r="AC80" s="1"/>
      <c r="AD80" s="1"/>
    </row>
    <row r="81" spans="1:30" x14ac:dyDescent="0.2">
      <c r="A81" s="1" t="s">
        <v>223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241"/>
      <c r="O81" s="1242"/>
      <c r="P81" s="1241"/>
      <c r="Q81" s="1247"/>
      <c r="R81" s="1242"/>
      <c r="S81" s="1248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241"/>
      <c r="O82" s="1242"/>
      <c r="P82" s="1241"/>
      <c r="Q82" s="1247"/>
      <c r="R82" s="1242"/>
      <c r="S82" s="1248"/>
      <c r="T82" s="1"/>
      <c r="U82" s="1"/>
      <c r="V82" s="1"/>
      <c r="W82" s="1"/>
      <c r="X82" s="1"/>
      <c r="Y82" s="1"/>
      <c r="Z82" s="1"/>
      <c r="AA82" s="1"/>
      <c r="AB82" s="1" t="s">
        <v>223</v>
      </c>
      <c r="AC82" s="1"/>
      <c r="AD82" s="1"/>
    </row>
    <row r="83" spans="1:3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</sheetData>
  <mergeCells count="73">
    <mergeCell ref="F78:I78"/>
    <mergeCell ref="F69:I69"/>
    <mergeCell ref="F66:I66"/>
    <mergeCell ref="F24:I24"/>
    <mergeCell ref="F25:I25"/>
    <mergeCell ref="F65:I65"/>
    <mergeCell ref="F56:I56"/>
    <mergeCell ref="F70:I70"/>
    <mergeCell ref="A58:W58"/>
    <mergeCell ref="A68:W68"/>
    <mergeCell ref="A27:W27"/>
    <mergeCell ref="F50:H50"/>
    <mergeCell ref="A47:W47"/>
    <mergeCell ref="F48:H48"/>
    <mergeCell ref="F49:H49"/>
    <mergeCell ref="F28:I28"/>
    <mergeCell ref="F18:I18"/>
    <mergeCell ref="F19:I19"/>
    <mergeCell ref="F22:I22"/>
    <mergeCell ref="F20:I20"/>
    <mergeCell ref="F21:I21"/>
    <mergeCell ref="F23:I23"/>
    <mergeCell ref="F45:I45"/>
    <mergeCell ref="F44:I44"/>
    <mergeCell ref="A43:W43"/>
    <mergeCell ref="F29:I29"/>
    <mergeCell ref="F30:I30"/>
    <mergeCell ref="F31:I31"/>
    <mergeCell ref="F32:I32"/>
    <mergeCell ref="F33:I33"/>
    <mergeCell ref="F34:I34"/>
    <mergeCell ref="A36:W36"/>
    <mergeCell ref="F37:I37"/>
    <mergeCell ref="F40:I40"/>
    <mergeCell ref="F41:I41"/>
    <mergeCell ref="F42:I42"/>
    <mergeCell ref="AG3:AI3"/>
    <mergeCell ref="A1:W1"/>
    <mergeCell ref="L3:N3"/>
    <mergeCell ref="J3:K3"/>
    <mergeCell ref="A2:W2"/>
    <mergeCell ref="F3:I3"/>
    <mergeCell ref="P3:W3"/>
    <mergeCell ref="X3:AB3"/>
    <mergeCell ref="A5:W5"/>
    <mergeCell ref="F4:I4"/>
    <mergeCell ref="F16:I16"/>
    <mergeCell ref="F17:I17"/>
    <mergeCell ref="F6:I6"/>
    <mergeCell ref="F7:I7"/>
    <mergeCell ref="F8:I8"/>
    <mergeCell ref="F9:I9"/>
    <mergeCell ref="F10:I10"/>
    <mergeCell ref="F11:I11"/>
    <mergeCell ref="F12:I12"/>
    <mergeCell ref="F14:I14"/>
    <mergeCell ref="F13:I13"/>
    <mergeCell ref="F15:I15"/>
    <mergeCell ref="F51:H51"/>
    <mergeCell ref="F52:H52"/>
    <mergeCell ref="F53:H53"/>
    <mergeCell ref="F54:H54"/>
    <mergeCell ref="F55:H55"/>
    <mergeCell ref="F59:I59"/>
    <mergeCell ref="F64:I64"/>
    <mergeCell ref="A61:W61"/>
    <mergeCell ref="F62:I62"/>
    <mergeCell ref="F63:I63"/>
    <mergeCell ref="F73:H73"/>
    <mergeCell ref="A72:W72"/>
    <mergeCell ref="F77:H77"/>
    <mergeCell ref="A75:W75"/>
    <mergeCell ref="F76:H76"/>
  </mergeCells>
  <phoneticPr fontId="0" type="noConversion"/>
  <printOptions horizontalCentered="1"/>
  <pageMargins left="0.25" right="0.25" top="0.5" bottom="0.5" header="0.5" footer="0.25"/>
  <pageSetup paperSize="5" scale="69" fitToHeight="0" orientation="landscape" r:id="rId1"/>
  <rowBreaks count="1" manualBreakCount="1">
    <brk id="26" max="32" man="1"/>
  </rowBreaks>
  <ignoredErrors>
    <ignoredError sqref="S4" unlockedFormula="1"/>
  </ignoredError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34D90-8569-4F83-BF1F-F1C2CBDDEFF5}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8"/>
  </sheetPr>
  <dimension ref="A1:O13"/>
  <sheetViews>
    <sheetView workbookViewId="0">
      <selection activeCell="B4" sqref="B4:B11"/>
    </sheetView>
  </sheetViews>
  <sheetFormatPr defaultColWidth="9" defaultRowHeight="11.25" x14ac:dyDescent="0.2"/>
  <cols>
    <col min="1" max="1" width="38.1640625" customWidth="1"/>
    <col min="2" max="3" width="6.83203125" customWidth="1"/>
    <col min="4" max="4" width="7.1640625" customWidth="1"/>
    <col min="5" max="5" width="7.83203125" customWidth="1"/>
    <col min="6" max="6" width="6.1640625" customWidth="1"/>
    <col min="7" max="7" width="6.83203125" customWidth="1"/>
    <col min="8" max="11" width="7.1640625" customWidth="1"/>
    <col min="12" max="13" width="7.1640625" hidden="1" customWidth="1"/>
    <col min="14" max="14" width="6.83203125" hidden="1" customWidth="1"/>
    <col min="15" max="15" width="9.1640625" hidden="1" customWidth="1"/>
  </cols>
  <sheetData>
    <row r="1" spans="1:15" ht="24.75" customHeight="1" thickBot="1" x14ac:dyDescent="0.25">
      <c r="A1" s="1541" t="s">
        <v>248</v>
      </c>
      <c r="B1" s="1542"/>
      <c r="C1" s="1542"/>
      <c r="D1" s="1542"/>
      <c r="E1" s="1542"/>
      <c r="F1" s="1543"/>
      <c r="G1" s="1543"/>
      <c r="H1" s="1543"/>
      <c r="I1" s="1543"/>
      <c r="J1" s="1543"/>
      <c r="K1" s="1543"/>
      <c r="L1" s="1543"/>
      <c r="M1" s="1543"/>
      <c r="N1" s="1543"/>
      <c r="O1" s="1544"/>
    </row>
    <row r="2" spans="1:15" ht="14.1" customHeight="1" x14ac:dyDescent="0.2">
      <c r="A2" s="117"/>
      <c r="B2" s="28" t="s">
        <v>113</v>
      </c>
      <c r="C2" s="1495" t="s">
        <v>99</v>
      </c>
      <c r="D2" s="1496"/>
      <c r="E2" s="581" t="s">
        <v>100</v>
      </c>
      <c r="F2" s="1545" t="str">
        <f>+Dates!A3</f>
        <v>28 Days</v>
      </c>
      <c r="G2" s="1546"/>
      <c r="H2" s="1546"/>
      <c r="I2" s="1546"/>
      <c r="J2" s="1546"/>
      <c r="K2" s="1547"/>
      <c r="L2" s="1548" t="s">
        <v>249</v>
      </c>
      <c r="M2" s="1548"/>
      <c r="N2" s="1548"/>
      <c r="O2" s="1549"/>
    </row>
    <row r="3" spans="1:15" ht="14.1" customHeight="1" thickBot="1" x14ac:dyDescent="0.25">
      <c r="A3" s="301" t="s">
        <v>102</v>
      </c>
      <c r="B3" s="28" t="s">
        <v>215</v>
      </c>
      <c r="C3" s="299" t="s">
        <v>118</v>
      </c>
      <c r="D3" s="28" t="s">
        <v>119</v>
      </c>
      <c r="E3" s="298" t="s">
        <v>118</v>
      </c>
      <c r="F3" s="761" t="s">
        <v>121</v>
      </c>
      <c r="G3" s="762" t="s">
        <v>122</v>
      </c>
      <c r="H3" s="762" t="s">
        <v>118</v>
      </c>
      <c r="I3" s="763" t="str">
        <f>+Dates!A4</f>
        <v>28 Days</v>
      </c>
      <c r="J3" s="762" t="s">
        <v>123</v>
      </c>
      <c r="K3" s="764" t="s">
        <v>124</v>
      </c>
      <c r="L3" s="294" t="s">
        <v>125</v>
      </c>
      <c r="M3" s="294" t="s">
        <v>122</v>
      </c>
      <c r="N3" s="294" t="s">
        <v>126</v>
      </c>
      <c r="O3" s="295" t="s">
        <v>118</v>
      </c>
    </row>
    <row r="4" spans="1:15" ht="17.100000000000001" customHeight="1" x14ac:dyDescent="0.2">
      <c r="A4" s="303" t="str">
        <f>Report!A5</f>
        <v>ANGUS - Seniors</v>
      </c>
      <c r="B4" s="582"/>
      <c r="C4" s="531"/>
      <c r="D4" s="583"/>
      <c r="E4" s="584"/>
      <c r="F4" s="585"/>
      <c r="G4" s="765"/>
      <c r="H4" s="766"/>
      <c r="I4" s="767"/>
      <c r="J4" s="767"/>
      <c r="K4" s="768"/>
      <c r="L4" s="769">
        <f>Report!X26</f>
        <v>36.112000000000009</v>
      </c>
      <c r="M4" s="769">
        <f>Report!Y26</f>
        <v>47.431578947368415</v>
      </c>
      <c r="N4" s="769" t="e">
        <f>Report!Z26</f>
        <v>#DIV/0!</v>
      </c>
      <c r="O4" s="769">
        <f>Report!AA26</f>
        <v>1300.7</v>
      </c>
    </row>
    <row r="5" spans="1:15" ht="17.100000000000001" customHeight="1" x14ac:dyDescent="0.2">
      <c r="A5" s="770" t="str">
        <f>Report!A27</f>
        <v>ANGUS - Juniors</v>
      </c>
      <c r="B5" s="586"/>
      <c r="C5" s="585"/>
      <c r="D5" s="771"/>
      <c r="E5" s="587"/>
      <c r="F5" s="585"/>
      <c r="G5" s="765"/>
      <c r="H5" s="766"/>
      <c r="I5" s="767"/>
      <c r="J5" s="767"/>
      <c r="K5" s="768"/>
      <c r="L5" s="588">
        <f>Report!X35</f>
        <v>36.57</v>
      </c>
      <c r="M5" s="588">
        <f>Report!Y35</f>
        <v>48.785714285714285</v>
      </c>
      <c r="N5" s="588" t="e">
        <f>Report!Z35</f>
        <v>#DIV/0!</v>
      </c>
      <c r="O5" s="588">
        <f>Report!AA35</f>
        <v>1245.1666666666667</v>
      </c>
    </row>
    <row r="6" spans="1:15" ht="17.100000000000001" customHeight="1" x14ac:dyDescent="0.2">
      <c r="A6" s="770" t="s">
        <v>250</v>
      </c>
      <c r="B6" s="586"/>
      <c r="C6" s="585"/>
      <c r="D6" s="771"/>
      <c r="E6" s="587"/>
      <c r="F6" s="585"/>
      <c r="G6" s="765"/>
      <c r="H6" s="766"/>
      <c r="I6" s="767"/>
      <c r="J6" s="767"/>
      <c r="K6" s="768"/>
      <c r="L6" s="588" t="e">
        <f>Report!#REF!</f>
        <v>#REF!</v>
      </c>
      <c r="M6" s="588" t="e">
        <f>Report!#REF!</f>
        <v>#REF!</v>
      </c>
      <c r="N6" s="588" t="e">
        <f>Report!#REF!</f>
        <v>#REF!</v>
      </c>
      <c r="O6" s="588" t="e">
        <f>Report!#REF!</f>
        <v>#REF!</v>
      </c>
    </row>
    <row r="7" spans="1:15" ht="17.100000000000001" customHeight="1" x14ac:dyDescent="0.2">
      <c r="A7" s="770" t="s">
        <v>251</v>
      </c>
      <c r="B7" s="586"/>
      <c r="C7" s="585"/>
      <c r="D7" s="771"/>
      <c r="E7" s="587"/>
      <c r="F7" s="585"/>
      <c r="G7" s="585"/>
      <c r="H7" s="585"/>
      <c r="I7" s="589"/>
      <c r="J7" s="589"/>
      <c r="K7" s="768"/>
      <c r="L7" s="588">
        <f>Report!X46</f>
        <v>31</v>
      </c>
      <c r="M7" s="588">
        <f>Report!Y46</f>
        <v>45.5</v>
      </c>
      <c r="N7" s="588">
        <f>Report!Z46</f>
        <v>0</v>
      </c>
      <c r="O7" s="588">
        <f>Report!AA46</f>
        <v>964</v>
      </c>
    </row>
    <row r="8" spans="1:15" ht="17.100000000000001" customHeight="1" x14ac:dyDescent="0.2">
      <c r="A8" s="770" t="s">
        <v>252</v>
      </c>
      <c r="B8" s="586"/>
      <c r="C8" s="585"/>
      <c r="D8" s="585"/>
      <c r="E8" s="585"/>
      <c r="F8" s="585"/>
      <c r="G8" s="585"/>
      <c r="H8" s="585"/>
      <c r="I8" s="589"/>
      <c r="J8" s="589"/>
      <c r="K8" s="589"/>
      <c r="L8" s="588" t="e">
        <f>Report!#REF!</f>
        <v>#REF!</v>
      </c>
      <c r="M8" s="588" t="e">
        <f>Report!#REF!</f>
        <v>#REF!</v>
      </c>
      <c r="N8" s="588" t="e">
        <f>Report!#REF!</f>
        <v>#REF!</v>
      </c>
      <c r="O8" s="588" t="e">
        <f>Report!#REF!</f>
        <v>#REF!</v>
      </c>
    </row>
    <row r="9" spans="1:15" ht="17.100000000000001" customHeight="1" x14ac:dyDescent="0.2">
      <c r="A9" s="770" t="str">
        <f>Report!A47</f>
        <v>SimAngus - Seniors</v>
      </c>
      <c r="B9" s="586"/>
      <c r="C9" s="585"/>
      <c r="D9" s="771"/>
      <c r="E9" s="587"/>
      <c r="F9" s="585"/>
      <c r="G9" s="765"/>
      <c r="H9" s="766"/>
      <c r="I9" s="767"/>
      <c r="J9" s="767"/>
      <c r="K9" s="768"/>
      <c r="L9" s="588">
        <f>Report!X60</f>
        <v>34.741428571428571</v>
      </c>
      <c r="M9" s="588">
        <f>Report!Y60</f>
        <v>50.328571428571429</v>
      </c>
      <c r="N9" s="588" t="e">
        <f>Report!Z60</f>
        <v>#DIV/0!</v>
      </c>
      <c r="O9" s="588">
        <f>Report!AA60</f>
        <v>1357</v>
      </c>
    </row>
    <row r="10" spans="1:15" ht="17.100000000000001" customHeight="1" x14ac:dyDescent="0.2">
      <c r="A10" s="770" t="str">
        <f>Report!A61</f>
        <v>Simmental - Seniors</v>
      </c>
      <c r="B10" s="586"/>
      <c r="C10" s="585"/>
      <c r="D10" s="771"/>
      <c r="E10" s="587"/>
      <c r="F10" s="585"/>
      <c r="G10" s="765"/>
      <c r="H10" s="766"/>
      <c r="I10" s="767"/>
      <c r="J10" s="767"/>
      <c r="K10" s="768"/>
      <c r="L10" s="588">
        <f>Report!X71</f>
        <v>36.75</v>
      </c>
      <c r="M10" s="588">
        <f>Report!Y71</f>
        <v>50.5</v>
      </c>
      <c r="N10" s="588" t="e">
        <f>Report!Z71</f>
        <v>#REF!</v>
      </c>
      <c r="O10" s="588">
        <f>Report!AA71</f>
        <v>1208</v>
      </c>
    </row>
    <row r="11" spans="1:15" ht="17.100000000000001" customHeight="1" x14ac:dyDescent="0.2">
      <c r="A11" s="770" t="str">
        <f>Report!A75</f>
        <v>Balancer - Juniors</v>
      </c>
      <c r="B11" s="586"/>
      <c r="C11" s="585"/>
      <c r="D11" s="771"/>
      <c r="E11" s="587"/>
      <c r="F11" s="585"/>
      <c r="G11" s="765"/>
      <c r="H11" s="766"/>
      <c r="I11" s="767"/>
      <c r="J11" s="767"/>
      <c r="K11" s="768"/>
      <c r="L11" s="588">
        <f>Report!X79</f>
        <v>34.666666666666664</v>
      </c>
      <c r="M11" s="588">
        <f>Report!Y79</f>
        <v>49.333333333333336</v>
      </c>
      <c r="N11" s="588" t="e">
        <f>Report!Z79</f>
        <v>#DIV/0!</v>
      </c>
      <c r="O11" s="588">
        <f>Report!AA79</f>
        <v>1190.3333333333333</v>
      </c>
    </row>
    <row r="12" spans="1:15" ht="17.100000000000001" customHeight="1" x14ac:dyDescent="0.2">
      <c r="A12" s="770" t="s">
        <v>253</v>
      </c>
      <c r="B12" s="586"/>
      <c r="C12" s="585"/>
      <c r="D12" s="771"/>
      <c r="E12" s="587" t="e">
        <f>Report!#REF!</f>
        <v>#REF!</v>
      </c>
      <c r="F12" s="585" t="e">
        <f>Report!#REF!</f>
        <v>#REF!</v>
      </c>
      <c r="G12" s="765" t="e">
        <f>Report!#REF!</f>
        <v>#REF!</v>
      </c>
      <c r="H12" s="766" t="e">
        <f>Report!#REF!</f>
        <v>#REF!</v>
      </c>
      <c r="I12" s="767" t="e">
        <f>Report!#REF!</f>
        <v>#REF!</v>
      </c>
      <c r="J12" s="767" t="e">
        <f>Report!#REF!</f>
        <v>#REF!</v>
      </c>
      <c r="K12" s="768" t="e">
        <f>Report!#REF!</f>
        <v>#REF!</v>
      </c>
      <c r="L12" s="588" t="e">
        <f>Report!#REF!</f>
        <v>#REF!</v>
      </c>
      <c r="M12" s="588" t="e">
        <f>Report!#REF!</f>
        <v>#REF!</v>
      </c>
      <c r="N12" s="588" t="e">
        <f>Report!#REF!</f>
        <v>#REF!</v>
      </c>
      <c r="O12" s="588" t="e">
        <f>Report!#REF!</f>
        <v>#REF!</v>
      </c>
    </row>
    <row r="13" spans="1:15" ht="17.100000000000001" customHeight="1" thickBot="1" x14ac:dyDescent="0.25">
      <c r="A13" s="302" t="s">
        <v>254</v>
      </c>
      <c r="B13" s="300">
        <f>SUM(B4:B12)</f>
        <v>0</v>
      </c>
      <c r="C13" s="296" t="e">
        <f>($B4*C4+$B5*C5+$B7*C7+$B6*C6+$B8*C8+$B9*C9+$B10*C10+$B11*C11+$B12*C12)/$B13</f>
        <v>#DIV/0!</v>
      </c>
      <c r="D13" s="296" t="e">
        <f>($B4*D4+$B5*D5+$B7*D7+$B6*D6+$B8*D8+$B9*D9+$B10*D10+$B12*D12)/($B13-B11)</f>
        <v>#DIV/0!</v>
      </c>
      <c r="E13" s="296" t="e">
        <f t="shared" ref="E13:K13" si="0">($B4*E4+$B5*E5+$B7*E7+$B6*E6+$B8*E8+$B9*E9+$B10*E10+$B11*E11+$B12*E12)/$B13</f>
        <v>#REF!</v>
      </c>
      <c r="F13" s="296" t="e">
        <f t="shared" si="0"/>
        <v>#REF!</v>
      </c>
      <c r="G13" s="296" t="e">
        <f t="shared" si="0"/>
        <v>#REF!</v>
      </c>
      <c r="H13" s="296" t="e">
        <f t="shared" si="0"/>
        <v>#REF!</v>
      </c>
      <c r="I13" s="297" t="e">
        <f t="shared" si="0"/>
        <v>#REF!</v>
      </c>
      <c r="J13" s="297" t="e">
        <f>($B4*J4+$B5*J5+$B7*J7+$B6*J6+$B8*J8+$B9*J9+$B10*J10+$B11*J11+$B12*J12)/$B13</f>
        <v>#REF!</v>
      </c>
      <c r="K13" s="297" t="e">
        <f t="shared" si="0"/>
        <v>#REF!</v>
      </c>
      <c r="L13" s="296" t="e">
        <f>($B4*L4+$B5*L5+$B7*L7+$B6*L6+$B8*L8+$B9*L9+$B10*L10+$B11*L11+$B12*L12+#REF!*#REF!)/$B13</f>
        <v>#REF!</v>
      </c>
      <c r="M13" s="296" t="e">
        <f>($B4*M4+$B5*M5+$B7*M7+$B6*M6+$B8*M8+$B9*M9+$B10*M10+$B11*M11+$B12*M12+#REF!*#REF!)/$B13</f>
        <v>#REF!</v>
      </c>
      <c r="N13" s="296" t="e">
        <f>($B4*N4+$B5*N5+$B7*N7+$B6*N6+$B8*N8+$B9*N9+$B10*N10+$B11*N11+$B12*N12+#REF!*#REF!)/$B13</f>
        <v>#DIV/0!</v>
      </c>
      <c r="O13" s="296" t="e">
        <f>($B4*O4+$B5*O5+$B7*O7+$B6*O6+$B8*O8+$B9*O9+$B10*O10+$B11*O11+$B12*O12+#REF!*#REF!)/$B13</f>
        <v>#REF!</v>
      </c>
    </row>
  </sheetData>
  <mergeCells count="4">
    <mergeCell ref="A1:O1"/>
    <mergeCell ref="C2:D2"/>
    <mergeCell ref="F2:K2"/>
    <mergeCell ref="L2:O2"/>
  </mergeCells>
  <phoneticPr fontId="0" type="noConversion"/>
  <printOptions horizontalCentered="1"/>
  <pageMargins left="0.25" right="0.25" top="0.5" bottom="0.25" header="0.5" footer="0.5"/>
  <pageSetup scale="88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1"/>
  </sheetPr>
  <dimension ref="A1:K16"/>
  <sheetViews>
    <sheetView workbookViewId="0">
      <selection activeCell="K8" sqref="G4:K8"/>
    </sheetView>
  </sheetViews>
  <sheetFormatPr defaultColWidth="9" defaultRowHeight="11.25" x14ac:dyDescent="0.2"/>
  <cols>
    <col min="1" max="4" width="7.83203125" customWidth="1"/>
    <col min="5" max="5" width="35.83203125" customWidth="1"/>
    <col min="6" max="6" width="3.83203125" customWidth="1"/>
    <col min="7" max="10" width="7.83203125" customWidth="1"/>
    <col min="11" max="11" width="35.83203125" customWidth="1"/>
  </cols>
  <sheetData>
    <row r="1" spans="1:11" ht="30" customHeight="1" thickBot="1" x14ac:dyDescent="0.25">
      <c r="A1" s="1550" t="s">
        <v>255</v>
      </c>
      <c r="B1" s="1551"/>
      <c r="C1" s="1551"/>
      <c r="D1" s="1551"/>
      <c r="E1" s="1551"/>
      <c r="F1" s="1551"/>
      <c r="G1" s="1552"/>
      <c r="H1" s="1552"/>
      <c r="I1" s="1552"/>
      <c r="J1" s="1552"/>
      <c r="K1" s="1553"/>
    </row>
    <row r="2" spans="1:11" ht="20.100000000000001" customHeight="1" x14ac:dyDescent="0.45">
      <c r="A2" s="1554" t="s">
        <v>123</v>
      </c>
      <c r="B2" s="1555"/>
      <c r="C2" s="1555"/>
      <c r="D2" s="1555"/>
      <c r="E2" s="1556"/>
      <c r="F2" s="772"/>
      <c r="G2" s="1557" t="s">
        <v>124</v>
      </c>
      <c r="H2" s="1558"/>
      <c r="I2" s="1558"/>
      <c r="J2" s="1558"/>
      <c r="K2" s="1559"/>
    </row>
    <row r="3" spans="1:11" ht="17.100000000000001" customHeight="1" x14ac:dyDescent="0.2">
      <c r="A3" s="88" t="s">
        <v>256</v>
      </c>
      <c r="B3" s="773" t="s">
        <v>257</v>
      </c>
      <c r="C3" s="590" t="s">
        <v>95</v>
      </c>
      <c r="D3" s="590" t="s">
        <v>102</v>
      </c>
      <c r="E3" s="591" t="s">
        <v>4</v>
      </c>
      <c r="F3" s="141"/>
      <c r="G3" s="144" t="s">
        <v>256</v>
      </c>
      <c r="H3" s="773" t="s">
        <v>257</v>
      </c>
      <c r="I3" s="590" t="s">
        <v>95</v>
      </c>
      <c r="J3" s="590" t="s">
        <v>102</v>
      </c>
      <c r="K3" s="145" t="s">
        <v>4</v>
      </c>
    </row>
    <row r="4" spans="1:11" ht="17.100000000000001" customHeight="1" x14ac:dyDescent="0.25">
      <c r="A4" s="64"/>
      <c r="B4" s="592"/>
      <c r="C4" s="593"/>
      <c r="D4" s="594"/>
      <c r="E4" s="595"/>
      <c r="F4" s="148"/>
      <c r="G4" s="774"/>
      <c r="H4" s="775"/>
      <c r="I4" s="776"/>
      <c r="J4" s="777"/>
      <c r="K4" s="595"/>
    </row>
    <row r="5" spans="1:11" ht="17.100000000000001" customHeight="1" x14ac:dyDescent="0.25">
      <c r="A5" s="64"/>
      <c r="B5" s="592"/>
      <c r="C5" s="593"/>
      <c r="D5" s="594"/>
      <c r="E5" s="595"/>
      <c r="F5" s="148"/>
      <c r="G5" s="778"/>
      <c r="H5" s="779"/>
      <c r="I5" s="780"/>
      <c r="J5" s="781"/>
      <c r="K5" s="595"/>
    </row>
    <row r="6" spans="1:11" ht="17.100000000000001" customHeight="1" x14ac:dyDescent="0.25">
      <c r="A6" s="64"/>
      <c r="B6" s="592"/>
      <c r="C6" s="593"/>
      <c r="D6" s="594"/>
      <c r="E6" s="595"/>
      <c r="F6" s="148"/>
      <c r="G6" s="778"/>
      <c r="H6" s="779"/>
      <c r="I6" s="780"/>
      <c r="J6" s="781"/>
      <c r="K6" s="782"/>
    </row>
    <row r="7" spans="1:11" ht="17.100000000000001" customHeight="1" x14ac:dyDescent="0.25">
      <c r="A7" s="64"/>
      <c r="B7" s="592"/>
      <c r="C7" s="593"/>
      <c r="D7" s="594"/>
      <c r="E7" s="783"/>
      <c r="F7" s="148"/>
      <c r="G7" s="778"/>
      <c r="H7" s="779"/>
      <c r="I7" s="780"/>
      <c r="J7" s="781"/>
      <c r="K7" s="782"/>
    </row>
    <row r="8" spans="1:11" ht="17.100000000000001" customHeight="1" thickBot="1" x14ac:dyDescent="0.3">
      <c r="A8" s="784"/>
      <c r="B8" s="592"/>
      <c r="C8" s="785"/>
      <c r="D8" s="786"/>
      <c r="E8" s="787"/>
      <c r="F8" s="788"/>
      <c r="G8" s="789"/>
      <c r="H8" s="790"/>
      <c r="I8" s="791"/>
      <c r="J8" s="792"/>
      <c r="K8" s="793"/>
    </row>
    <row r="9" spans="1:11" ht="15.75" customHeight="1" thickBot="1" x14ac:dyDescent="0.25">
      <c r="A9" s="110"/>
      <c r="B9" s="596"/>
      <c r="C9" s="596"/>
      <c r="D9" s="596"/>
      <c r="E9" s="596"/>
      <c r="F9" s="597"/>
      <c r="G9" s="142"/>
      <c r="H9" s="142"/>
      <c r="I9" s="142"/>
      <c r="J9" s="142"/>
      <c r="K9" s="143"/>
    </row>
    <row r="10" spans="1:11" ht="20.100000000000001" customHeight="1" x14ac:dyDescent="0.45">
      <c r="A10" s="1560" t="s">
        <v>258</v>
      </c>
      <c r="B10" s="1561"/>
      <c r="C10" s="1561"/>
      <c r="D10" s="1561"/>
      <c r="E10" s="1562"/>
      <c r="F10" s="772"/>
      <c r="G10" s="1563" t="s">
        <v>259</v>
      </c>
      <c r="H10" s="1564"/>
      <c r="I10" s="1564"/>
      <c r="J10" s="1564"/>
      <c r="K10" s="1565"/>
    </row>
    <row r="11" spans="1:11" ht="17.100000000000001" customHeight="1" x14ac:dyDescent="0.2">
      <c r="A11" s="88" t="s">
        <v>256</v>
      </c>
      <c r="B11" s="773" t="s">
        <v>260</v>
      </c>
      <c r="C11" s="590" t="s">
        <v>95</v>
      </c>
      <c r="D11" s="590" t="s">
        <v>102</v>
      </c>
      <c r="E11" s="591" t="s">
        <v>4</v>
      </c>
      <c r="F11" s="141"/>
      <c r="G11" s="144" t="s">
        <v>256</v>
      </c>
      <c r="H11" s="773" t="s">
        <v>127</v>
      </c>
      <c r="I11" s="590" t="s">
        <v>95</v>
      </c>
      <c r="J11" s="590" t="s">
        <v>102</v>
      </c>
      <c r="K11" s="145" t="s">
        <v>4</v>
      </c>
    </row>
    <row r="12" spans="1:11" ht="17.100000000000001" customHeight="1" x14ac:dyDescent="0.25">
      <c r="A12" s="64">
        <v>1</v>
      </c>
      <c r="B12" s="598"/>
      <c r="C12" s="593"/>
      <c r="D12" s="594"/>
      <c r="E12" s="794"/>
      <c r="F12" s="599"/>
      <c r="G12" s="146">
        <v>1</v>
      </c>
      <c r="H12" s="600"/>
      <c r="I12" s="593"/>
      <c r="J12" s="594"/>
      <c r="K12" s="595"/>
    </row>
    <row r="13" spans="1:11" ht="17.100000000000001" customHeight="1" x14ac:dyDescent="0.25">
      <c r="A13" s="64">
        <v>2</v>
      </c>
      <c r="B13" s="598"/>
      <c r="C13" s="593"/>
      <c r="D13" s="594"/>
      <c r="E13" s="795"/>
      <c r="F13" s="599"/>
      <c r="G13" s="146">
        <v>2</v>
      </c>
      <c r="H13" s="600"/>
      <c r="I13" s="593"/>
      <c r="J13" s="594"/>
      <c r="K13" s="595"/>
    </row>
    <row r="14" spans="1:11" ht="17.100000000000001" customHeight="1" x14ac:dyDescent="0.25">
      <c r="A14" s="64">
        <v>3</v>
      </c>
      <c r="B14" s="598"/>
      <c r="C14" s="593"/>
      <c r="D14" s="594"/>
      <c r="E14" s="601"/>
      <c r="F14" s="599"/>
      <c r="G14" s="146">
        <v>3</v>
      </c>
      <c r="H14" s="600"/>
      <c r="I14" s="593"/>
      <c r="J14" s="594"/>
      <c r="K14" s="795"/>
    </row>
    <row r="15" spans="1:11" ht="17.100000000000001" customHeight="1" x14ac:dyDescent="0.25">
      <c r="A15" s="64">
        <v>4</v>
      </c>
      <c r="B15" s="598"/>
      <c r="C15" s="593"/>
      <c r="D15" s="594"/>
      <c r="E15" s="601"/>
      <c r="F15" s="599"/>
      <c r="G15" s="146">
        <v>4</v>
      </c>
      <c r="H15" s="600"/>
      <c r="I15" s="593"/>
      <c r="J15" s="594"/>
      <c r="K15" s="795"/>
    </row>
    <row r="16" spans="1:11" ht="17.100000000000001" customHeight="1" thickBot="1" x14ac:dyDescent="0.3">
      <c r="A16" s="784">
        <v>5</v>
      </c>
      <c r="B16" s="598"/>
      <c r="C16" s="593"/>
      <c r="D16" s="594"/>
      <c r="E16" s="601"/>
      <c r="F16" s="796"/>
      <c r="G16" s="797">
        <v>5</v>
      </c>
      <c r="H16" s="798"/>
      <c r="I16" s="799"/>
      <c r="J16" s="147"/>
      <c r="K16" s="800"/>
    </row>
  </sheetData>
  <mergeCells count="5">
    <mergeCell ref="A1:K1"/>
    <mergeCell ref="A2:E2"/>
    <mergeCell ref="G2:K2"/>
    <mergeCell ref="A10:E10"/>
    <mergeCell ref="G10:K10"/>
  </mergeCells>
  <phoneticPr fontId="0" type="noConversion"/>
  <printOptions horizontalCentered="1"/>
  <pageMargins left="0.25" right="0.25" top="0.5" bottom="0.25" header="0.5" footer="0.5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3"/>
  </sheetPr>
  <dimension ref="A1:Q66"/>
  <sheetViews>
    <sheetView workbookViewId="0">
      <selection sqref="A1:P1"/>
    </sheetView>
  </sheetViews>
  <sheetFormatPr defaultColWidth="9" defaultRowHeight="11.25" x14ac:dyDescent="0.2"/>
  <cols>
    <col min="1" max="1" width="4.83203125" customWidth="1"/>
    <col min="2" max="2" width="3.83203125" customWidth="1"/>
    <col min="3" max="3" width="24.83203125" customWidth="1"/>
    <col min="4" max="4" width="5.83203125" customWidth="1"/>
    <col min="5" max="5" width="4.83203125" customWidth="1"/>
    <col min="6" max="7" width="5.83203125" customWidth="1"/>
    <col min="8" max="8" width="7.83203125" customWidth="1"/>
    <col min="9" max="9" width="6.1640625" customWidth="1"/>
    <col min="10" max="14" width="5.83203125" customWidth="1"/>
    <col min="15" max="15" width="6.1640625" customWidth="1"/>
    <col min="16" max="16" width="5.83203125" customWidth="1"/>
  </cols>
  <sheetData>
    <row r="1" spans="1:17" ht="30" customHeight="1" x14ac:dyDescent="0.2">
      <c r="A1" s="1490" t="s">
        <v>90</v>
      </c>
      <c r="B1" s="1491"/>
      <c r="C1" s="1491"/>
      <c r="D1" s="1491"/>
      <c r="E1" s="1491"/>
      <c r="F1" s="1491"/>
      <c r="G1" s="1491"/>
      <c r="H1" s="1491"/>
      <c r="I1" s="1491"/>
      <c r="J1" s="1491"/>
      <c r="K1" s="1491"/>
      <c r="L1" s="1491"/>
      <c r="M1" s="1491"/>
      <c r="N1" s="1491"/>
      <c r="O1" s="1491"/>
      <c r="P1" s="1566"/>
      <c r="Q1" s="2"/>
    </row>
    <row r="2" spans="1:17" ht="18.75" thickBot="1" x14ac:dyDescent="0.25">
      <c r="A2" s="1442" t="s">
        <v>261</v>
      </c>
      <c r="B2" s="1443"/>
      <c r="C2" s="1443"/>
      <c r="D2" s="1443"/>
      <c r="E2" s="1443"/>
      <c r="F2" s="1443"/>
      <c r="G2" s="1443"/>
      <c r="H2" s="1443"/>
      <c r="I2" s="1443"/>
      <c r="J2" s="1443"/>
      <c r="K2" s="1443"/>
      <c r="L2" s="1443"/>
      <c r="M2" s="1443"/>
      <c r="N2" s="1443"/>
      <c r="O2" s="1443"/>
      <c r="P2" s="1567"/>
      <c r="Q2" s="1"/>
    </row>
    <row r="3" spans="1:17" ht="12" customHeight="1" x14ac:dyDescent="0.2">
      <c r="A3" s="4" t="s">
        <v>95</v>
      </c>
      <c r="B3" s="5" t="s">
        <v>96</v>
      </c>
      <c r="C3" s="38"/>
      <c r="D3" s="6" t="s">
        <v>91</v>
      </c>
      <c r="E3" s="7" t="s">
        <v>91</v>
      </c>
      <c r="F3" s="1492" t="s">
        <v>262</v>
      </c>
      <c r="G3" s="1493"/>
      <c r="H3" s="1494"/>
      <c r="I3" s="1568" t="s">
        <v>263</v>
      </c>
      <c r="J3" s="1569"/>
      <c r="K3" s="1569"/>
      <c r="L3" s="1569"/>
      <c r="M3" s="1569"/>
      <c r="N3" s="1569"/>
      <c r="O3" s="1569"/>
      <c r="P3" s="1570"/>
      <c r="Q3" s="1"/>
    </row>
    <row r="4" spans="1:17" ht="12" customHeight="1" thickBot="1" x14ac:dyDescent="0.25">
      <c r="A4" s="8" t="s">
        <v>113</v>
      </c>
      <c r="B4" s="9" t="s">
        <v>113</v>
      </c>
      <c r="C4" s="39" t="s">
        <v>114</v>
      </c>
      <c r="D4" s="10" t="s">
        <v>115</v>
      </c>
      <c r="E4" s="11" t="s">
        <v>116</v>
      </c>
      <c r="F4" s="113" t="s">
        <v>264</v>
      </c>
      <c r="G4" s="113" t="s">
        <v>265</v>
      </c>
      <c r="H4" s="114" t="s">
        <v>266</v>
      </c>
      <c r="I4" s="45" t="s">
        <v>267</v>
      </c>
      <c r="J4" s="801" t="s">
        <v>119</v>
      </c>
      <c r="K4" s="43" t="s">
        <v>265</v>
      </c>
      <c r="L4" s="43" t="s">
        <v>119</v>
      </c>
      <c r="M4" s="801" t="s">
        <v>268</v>
      </c>
      <c r="N4" s="801" t="s">
        <v>119</v>
      </c>
      <c r="O4" s="801" t="s">
        <v>269</v>
      </c>
      <c r="P4" s="802" t="s">
        <v>119</v>
      </c>
      <c r="Q4" s="1"/>
    </row>
    <row r="5" spans="1:17" ht="18" customHeight="1" x14ac:dyDescent="0.2">
      <c r="A5" s="111" t="s">
        <v>133</v>
      </c>
      <c r="B5" s="602"/>
      <c r="C5" s="602"/>
      <c r="D5" s="603"/>
      <c r="E5" s="603"/>
      <c r="F5" s="602"/>
      <c r="G5" s="602"/>
      <c r="H5" s="604"/>
      <c r="I5" s="604"/>
      <c r="J5" s="604"/>
      <c r="K5" s="605"/>
      <c r="L5" s="606"/>
      <c r="M5" s="604"/>
      <c r="N5" s="604"/>
      <c r="O5" s="606"/>
      <c r="P5" s="112"/>
      <c r="Q5" s="1"/>
    </row>
    <row r="6" spans="1:17" ht="15.6" customHeight="1" x14ac:dyDescent="0.2">
      <c r="A6" s="70"/>
      <c r="B6" s="14"/>
      <c r="C6" s="607"/>
      <c r="D6" s="608"/>
      <c r="E6" s="15"/>
      <c r="F6" s="609"/>
      <c r="G6" s="609"/>
      <c r="H6" s="99"/>
      <c r="I6" s="610"/>
      <c r="J6" s="803" t="e">
        <f t="shared" ref="J6:J24" si="0">I6*100/I$25</f>
        <v>#DIV/0!</v>
      </c>
      <c r="K6" s="804"/>
      <c r="L6" s="611" t="e">
        <f t="shared" ref="L6:L24" si="1">K6*100/K$25</f>
        <v>#DIV/0!</v>
      </c>
      <c r="M6" s="610"/>
      <c r="N6" s="611" t="e">
        <f t="shared" ref="N6:N24" si="2">M6*100/M$25</f>
        <v>#DIV/0!</v>
      </c>
      <c r="O6" s="610"/>
      <c r="P6" s="49" t="e">
        <f t="shared" ref="P6:P24" si="3">O6*100/O$25</f>
        <v>#DIV/0!</v>
      </c>
      <c r="Q6" s="1"/>
    </row>
    <row r="7" spans="1:17" ht="15.6" customHeight="1" x14ac:dyDescent="0.2">
      <c r="A7" s="70"/>
      <c r="B7" s="14"/>
      <c r="C7" s="607"/>
      <c r="D7" s="608"/>
      <c r="E7" s="15"/>
      <c r="F7" s="609"/>
      <c r="G7" s="609"/>
      <c r="H7" s="99"/>
      <c r="I7" s="610"/>
      <c r="J7" s="611" t="e">
        <f t="shared" si="0"/>
        <v>#DIV/0!</v>
      </c>
      <c r="K7" s="610"/>
      <c r="L7" s="611" t="e">
        <f t="shared" si="1"/>
        <v>#DIV/0!</v>
      </c>
      <c r="M7" s="610"/>
      <c r="N7" s="611" t="e">
        <f t="shared" si="2"/>
        <v>#DIV/0!</v>
      </c>
      <c r="O7" s="610"/>
      <c r="P7" s="49" t="e">
        <f t="shared" si="3"/>
        <v>#DIV/0!</v>
      </c>
      <c r="Q7" s="1"/>
    </row>
    <row r="8" spans="1:17" ht="15.6" customHeight="1" x14ac:dyDescent="0.2">
      <c r="A8" s="70"/>
      <c r="B8" s="14"/>
      <c r="C8" s="607"/>
      <c r="D8" s="608"/>
      <c r="E8" s="15"/>
      <c r="F8" s="609"/>
      <c r="G8" s="609"/>
      <c r="H8" s="99"/>
      <c r="I8" s="610"/>
      <c r="J8" s="611" t="e">
        <f t="shared" si="0"/>
        <v>#DIV/0!</v>
      </c>
      <c r="K8" s="610"/>
      <c r="L8" s="611" t="e">
        <f t="shared" si="1"/>
        <v>#DIV/0!</v>
      </c>
      <c r="M8" s="610"/>
      <c r="N8" s="611" t="e">
        <f t="shared" si="2"/>
        <v>#DIV/0!</v>
      </c>
      <c r="O8" s="610"/>
      <c r="P8" s="49" t="e">
        <f t="shared" si="3"/>
        <v>#DIV/0!</v>
      </c>
      <c r="Q8" s="1"/>
    </row>
    <row r="9" spans="1:17" ht="15.6" customHeight="1" x14ac:dyDescent="0.2">
      <c r="A9" s="70"/>
      <c r="B9" s="14"/>
      <c r="C9" s="607"/>
      <c r="D9" s="608"/>
      <c r="E9" s="15"/>
      <c r="F9" s="609"/>
      <c r="G9" s="609"/>
      <c r="H9" s="99"/>
      <c r="I9" s="610"/>
      <c r="J9" s="611" t="e">
        <f t="shared" si="0"/>
        <v>#DIV/0!</v>
      </c>
      <c r="K9" s="610"/>
      <c r="L9" s="611" t="e">
        <f t="shared" si="1"/>
        <v>#DIV/0!</v>
      </c>
      <c r="M9" s="610"/>
      <c r="N9" s="611" t="e">
        <f t="shared" si="2"/>
        <v>#DIV/0!</v>
      </c>
      <c r="O9" s="610"/>
      <c r="P9" s="49" t="e">
        <f t="shared" si="3"/>
        <v>#DIV/0!</v>
      </c>
      <c r="Q9" s="1"/>
    </row>
    <row r="10" spans="1:17" ht="15.6" customHeight="1" x14ac:dyDescent="0.2">
      <c r="A10" s="70"/>
      <c r="B10" s="14"/>
      <c r="C10" s="607"/>
      <c r="D10" s="608"/>
      <c r="E10" s="15"/>
      <c r="F10" s="609"/>
      <c r="G10" s="609"/>
      <c r="H10" s="99"/>
      <c r="I10" s="610"/>
      <c r="J10" s="611" t="e">
        <f t="shared" si="0"/>
        <v>#DIV/0!</v>
      </c>
      <c r="K10" s="610"/>
      <c r="L10" s="611" t="e">
        <f t="shared" si="1"/>
        <v>#DIV/0!</v>
      </c>
      <c r="M10" s="610"/>
      <c r="N10" s="611" t="e">
        <f t="shared" si="2"/>
        <v>#DIV/0!</v>
      </c>
      <c r="O10" s="610"/>
      <c r="P10" s="49" t="e">
        <f t="shared" si="3"/>
        <v>#DIV/0!</v>
      </c>
      <c r="Q10" s="1"/>
    </row>
    <row r="11" spans="1:17" ht="15.6" customHeight="1" x14ac:dyDescent="0.2">
      <c r="A11" s="70"/>
      <c r="B11" s="14"/>
      <c r="C11" s="607"/>
      <c r="D11" s="608"/>
      <c r="E11" s="15"/>
      <c r="F11" s="609"/>
      <c r="G11" s="612"/>
      <c r="H11" s="99"/>
      <c r="I11" s="610"/>
      <c r="J11" s="611" t="e">
        <f t="shared" si="0"/>
        <v>#DIV/0!</v>
      </c>
      <c r="K11" s="610"/>
      <c r="L11" s="611" t="e">
        <f t="shared" si="1"/>
        <v>#DIV/0!</v>
      </c>
      <c r="M11" s="610"/>
      <c r="N11" s="611" t="e">
        <f t="shared" si="2"/>
        <v>#DIV/0!</v>
      </c>
      <c r="O11" s="610"/>
      <c r="P11" s="49" t="e">
        <f t="shared" si="3"/>
        <v>#DIV/0!</v>
      </c>
      <c r="Q11" s="1"/>
    </row>
    <row r="12" spans="1:17" ht="15.6" customHeight="1" x14ac:dyDescent="0.2">
      <c r="A12" s="70"/>
      <c r="B12" s="14"/>
      <c r="C12" s="607"/>
      <c r="D12" s="608"/>
      <c r="E12" s="15"/>
      <c r="F12" s="609"/>
      <c r="G12" s="612"/>
      <c r="H12" s="99"/>
      <c r="I12" s="610"/>
      <c r="J12" s="611" t="e">
        <f t="shared" si="0"/>
        <v>#DIV/0!</v>
      </c>
      <c r="K12" s="610"/>
      <c r="L12" s="611" t="e">
        <f t="shared" si="1"/>
        <v>#DIV/0!</v>
      </c>
      <c r="M12" s="610"/>
      <c r="N12" s="611" t="e">
        <f t="shared" si="2"/>
        <v>#DIV/0!</v>
      </c>
      <c r="O12" s="610"/>
      <c r="P12" s="49" t="e">
        <f t="shared" si="3"/>
        <v>#DIV/0!</v>
      </c>
      <c r="Q12" s="1"/>
    </row>
    <row r="13" spans="1:17" ht="15.6" customHeight="1" x14ac:dyDescent="0.2">
      <c r="A13" s="70"/>
      <c r="B13" s="14"/>
      <c r="C13" s="607"/>
      <c r="D13" s="608"/>
      <c r="E13" s="15"/>
      <c r="F13" s="609"/>
      <c r="G13" s="612"/>
      <c r="H13" s="99"/>
      <c r="I13" s="610"/>
      <c r="J13" s="611" t="e">
        <f t="shared" si="0"/>
        <v>#DIV/0!</v>
      </c>
      <c r="K13" s="610"/>
      <c r="L13" s="611" t="e">
        <f t="shared" si="1"/>
        <v>#DIV/0!</v>
      </c>
      <c r="M13" s="610"/>
      <c r="N13" s="611" t="e">
        <f t="shared" si="2"/>
        <v>#DIV/0!</v>
      </c>
      <c r="O13" s="610"/>
      <c r="P13" s="49" t="e">
        <f t="shared" si="3"/>
        <v>#DIV/0!</v>
      </c>
      <c r="Q13" s="1"/>
    </row>
    <row r="14" spans="1:17" ht="15.6" customHeight="1" x14ac:dyDescent="0.2">
      <c r="A14" s="70"/>
      <c r="B14" s="14"/>
      <c r="C14" s="607"/>
      <c r="D14" s="608"/>
      <c r="E14" s="15"/>
      <c r="F14" s="609"/>
      <c r="G14" s="612"/>
      <c r="H14" s="99"/>
      <c r="I14" s="610"/>
      <c r="J14" s="611" t="e">
        <f t="shared" si="0"/>
        <v>#DIV/0!</v>
      </c>
      <c r="K14" s="610"/>
      <c r="L14" s="611" t="e">
        <f t="shared" si="1"/>
        <v>#DIV/0!</v>
      </c>
      <c r="M14" s="610"/>
      <c r="N14" s="611" t="e">
        <f t="shared" si="2"/>
        <v>#DIV/0!</v>
      </c>
      <c r="O14" s="610"/>
      <c r="P14" s="49" t="e">
        <f t="shared" si="3"/>
        <v>#DIV/0!</v>
      </c>
      <c r="Q14" s="1"/>
    </row>
    <row r="15" spans="1:17" ht="15.6" customHeight="1" x14ac:dyDescent="0.2">
      <c r="A15" s="70"/>
      <c r="B15" s="14"/>
      <c r="C15" s="607"/>
      <c r="D15" s="608"/>
      <c r="E15" s="15"/>
      <c r="F15" s="609"/>
      <c r="G15" s="612"/>
      <c r="H15" s="99"/>
      <c r="I15" s="610"/>
      <c r="J15" s="611" t="e">
        <f t="shared" si="0"/>
        <v>#DIV/0!</v>
      </c>
      <c r="K15" s="610"/>
      <c r="L15" s="611" t="e">
        <f t="shared" si="1"/>
        <v>#DIV/0!</v>
      </c>
      <c r="M15" s="610"/>
      <c r="N15" s="611" t="e">
        <f t="shared" si="2"/>
        <v>#DIV/0!</v>
      </c>
      <c r="O15" s="610"/>
      <c r="P15" s="49" t="e">
        <f t="shared" si="3"/>
        <v>#DIV/0!</v>
      </c>
      <c r="Q15" s="1"/>
    </row>
    <row r="16" spans="1:17" ht="15.6" customHeight="1" x14ac:dyDescent="0.2">
      <c r="A16" s="70"/>
      <c r="B16" s="14"/>
      <c r="C16" s="607"/>
      <c r="D16" s="608"/>
      <c r="E16" s="15"/>
      <c r="F16" s="609"/>
      <c r="G16" s="612"/>
      <c r="H16" s="99"/>
      <c r="I16" s="610"/>
      <c r="J16" s="611" t="e">
        <f t="shared" si="0"/>
        <v>#DIV/0!</v>
      </c>
      <c r="K16" s="610"/>
      <c r="L16" s="611" t="e">
        <f t="shared" si="1"/>
        <v>#DIV/0!</v>
      </c>
      <c r="M16" s="610"/>
      <c r="N16" s="611" t="e">
        <f t="shared" si="2"/>
        <v>#DIV/0!</v>
      </c>
      <c r="O16" s="610"/>
      <c r="P16" s="49" t="e">
        <f t="shared" si="3"/>
        <v>#DIV/0!</v>
      </c>
      <c r="Q16" s="1"/>
    </row>
    <row r="17" spans="1:17" ht="15.6" customHeight="1" x14ac:dyDescent="0.2">
      <c r="A17" s="70"/>
      <c r="B17" s="14"/>
      <c r="C17" s="607"/>
      <c r="D17" s="608"/>
      <c r="E17" s="15"/>
      <c r="F17" s="609"/>
      <c r="G17" s="612"/>
      <c r="H17" s="99"/>
      <c r="I17" s="610"/>
      <c r="J17" s="611" t="e">
        <f t="shared" si="0"/>
        <v>#DIV/0!</v>
      </c>
      <c r="K17" s="610"/>
      <c r="L17" s="611" t="e">
        <f t="shared" si="1"/>
        <v>#DIV/0!</v>
      </c>
      <c r="M17" s="610"/>
      <c r="N17" s="611" t="e">
        <f t="shared" si="2"/>
        <v>#DIV/0!</v>
      </c>
      <c r="O17" s="610"/>
      <c r="P17" s="49" t="e">
        <f t="shared" si="3"/>
        <v>#DIV/0!</v>
      </c>
      <c r="Q17" s="1"/>
    </row>
    <row r="18" spans="1:17" ht="15.6" customHeight="1" x14ac:dyDescent="0.2">
      <c r="A18" s="70"/>
      <c r="B18" s="14"/>
      <c r="C18" s="607"/>
      <c r="D18" s="608"/>
      <c r="E18" s="15"/>
      <c r="F18" s="609"/>
      <c r="G18" s="612"/>
      <c r="H18" s="99"/>
      <c r="I18" s="610"/>
      <c r="J18" s="611" t="e">
        <f t="shared" si="0"/>
        <v>#DIV/0!</v>
      </c>
      <c r="K18" s="610"/>
      <c r="L18" s="611" t="e">
        <f t="shared" si="1"/>
        <v>#DIV/0!</v>
      </c>
      <c r="M18" s="610"/>
      <c r="N18" s="611" t="e">
        <f t="shared" si="2"/>
        <v>#DIV/0!</v>
      </c>
      <c r="O18" s="610"/>
      <c r="P18" s="49" t="e">
        <f t="shared" si="3"/>
        <v>#DIV/0!</v>
      </c>
      <c r="Q18" s="1"/>
    </row>
    <row r="19" spans="1:17" ht="15.6" customHeight="1" x14ac:dyDescent="0.2">
      <c r="A19" s="70"/>
      <c r="B19" s="14"/>
      <c r="C19" s="607"/>
      <c r="D19" s="608"/>
      <c r="E19" s="15"/>
      <c r="F19" s="609"/>
      <c r="G19" s="609"/>
      <c r="H19" s="99"/>
      <c r="I19" s="610"/>
      <c r="J19" s="611" t="e">
        <f t="shared" si="0"/>
        <v>#DIV/0!</v>
      </c>
      <c r="K19" s="610"/>
      <c r="L19" s="611" t="e">
        <f t="shared" si="1"/>
        <v>#DIV/0!</v>
      </c>
      <c r="M19" s="610"/>
      <c r="N19" s="611" t="e">
        <f t="shared" si="2"/>
        <v>#DIV/0!</v>
      </c>
      <c r="O19" s="610"/>
      <c r="P19" s="49" t="e">
        <f t="shared" si="3"/>
        <v>#DIV/0!</v>
      </c>
    </row>
    <row r="20" spans="1:17" ht="15.6" customHeight="1" x14ac:dyDescent="0.2">
      <c r="A20" s="70"/>
      <c r="B20" s="14"/>
      <c r="C20" s="607"/>
      <c r="D20" s="608"/>
      <c r="E20" s="15"/>
      <c r="F20" s="609"/>
      <c r="G20" s="609"/>
      <c r="H20" s="99"/>
      <c r="I20" s="610"/>
      <c r="J20" s="611" t="e">
        <f t="shared" si="0"/>
        <v>#DIV/0!</v>
      </c>
      <c r="K20" s="610"/>
      <c r="L20" s="611" t="e">
        <f t="shared" si="1"/>
        <v>#DIV/0!</v>
      </c>
      <c r="M20" s="610"/>
      <c r="N20" s="611" t="e">
        <f t="shared" si="2"/>
        <v>#DIV/0!</v>
      </c>
      <c r="O20" s="610"/>
      <c r="P20" s="49" t="e">
        <f t="shared" si="3"/>
        <v>#DIV/0!</v>
      </c>
    </row>
    <row r="21" spans="1:17" ht="15.6" customHeight="1" x14ac:dyDescent="0.2">
      <c r="A21" s="70"/>
      <c r="B21" s="14"/>
      <c r="C21" s="607"/>
      <c r="D21" s="608"/>
      <c r="E21" s="15"/>
      <c r="F21" s="609"/>
      <c r="G21" s="609"/>
      <c r="H21" s="99"/>
      <c r="I21" s="610"/>
      <c r="J21" s="611" t="e">
        <f t="shared" si="0"/>
        <v>#DIV/0!</v>
      </c>
      <c r="K21" s="610"/>
      <c r="L21" s="611" t="e">
        <f t="shared" si="1"/>
        <v>#DIV/0!</v>
      </c>
      <c r="M21" s="610"/>
      <c r="N21" s="611" t="e">
        <f t="shared" si="2"/>
        <v>#DIV/0!</v>
      </c>
      <c r="O21" s="610"/>
      <c r="P21" s="49" t="e">
        <f t="shared" si="3"/>
        <v>#DIV/0!</v>
      </c>
    </row>
    <row r="22" spans="1:17" ht="15.6" customHeight="1" x14ac:dyDescent="0.2">
      <c r="A22" s="70"/>
      <c r="B22" s="14"/>
      <c r="C22" s="607"/>
      <c r="D22" s="608"/>
      <c r="E22" s="15"/>
      <c r="F22" s="609"/>
      <c r="G22" s="609"/>
      <c r="H22" s="99"/>
      <c r="I22" s="610"/>
      <c r="J22" s="611" t="e">
        <f t="shared" si="0"/>
        <v>#DIV/0!</v>
      </c>
      <c r="K22" s="610"/>
      <c r="L22" s="611" t="e">
        <f t="shared" si="1"/>
        <v>#DIV/0!</v>
      </c>
      <c r="M22" s="610"/>
      <c r="N22" s="611" t="e">
        <f t="shared" si="2"/>
        <v>#DIV/0!</v>
      </c>
      <c r="O22" s="610"/>
      <c r="P22" s="49" t="e">
        <f t="shared" si="3"/>
        <v>#DIV/0!</v>
      </c>
    </row>
    <row r="23" spans="1:17" ht="15.6" customHeight="1" x14ac:dyDescent="0.2">
      <c r="A23" s="70"/>
      <c r="B23" s="14"/>
      <c r="C23" s="607"/>
      <c r="D23" s="608"/>
      <c r="E23" s="15"/>
      <c r="F23" s="609"/>
      <c r="G23" s="612"/>
      <c r="H23" s="99"/>
      <c r="I23" s="610"/>
      <c r="J23" s="611" t="e">
        <f t="shared" si="0"/>
        <v>#DIV/0!</v>
      </c>
      <c r="K23" s="610"/>
      <c r="L23" s="611" t="e">
        <f t="shared" si="1"/>
        <v>#DIV/0!</v>
      </c>
      <c r="M23" s="610"/>
      <c r="N23" s="611" t="e">
        <f t="shared" si="2"/>
        <v>#DIV/0!</v>
      </c>
      <c r="O23" s="610"/>
      <c r="P23" s="49" t="e">
        <f t="shared" si="3"/>
        <v>#DIV/0!</v>
      </c>
    </row>
    <row r="24" spans="1:17" ht="15.6" customHeight="1" x14ac:dyDescent="0.2">
      <c r="A24" s="70"/>
      <c r="B24" s="14"/>
      <c r="C24" s="607"/>
      <c r="D24" s="608"/>
      <c r="E24" s="15"/>
      <c r="F24" s="609"/>
      <c r="G24" s="609"/>
      <c r="H24" s="99"/>
      <c r="I24" s="610"/>
      <c r="J24" s="611" t="e">
        <f t="shared" si="0"/>
        <v>#DIV/0!</v>
      </c>
      <c r="K24" s="610"/>
      <c r="L24" s="611" t="e">
        <f t="shared" si="1"/>
        <v>#DIV/0!</v>
      </c>
      <c r="M24" s="610"/>
      <c r="N24" s="611" t="e">
        <f t="shared" si="2"/>
        <v>#DIV/0!</v>
      </c>
      <c r="O24" s="610"/>
      <c r="P24" s="49" t="e">
        <f t="shared" si="3"/>
        <v>#DIV/0!</v>
      </c>
    </row>
    <row r="25" spans="1:17" ht="15.6" customHeight="1" x14ac:dyDescent="0.2">
      <c r="A25" s="805"/>
      <c r="B25" s="806">
        <f>COUNTA(A6:A24)</f>
        <v>0</v>
      </c>
      <c r="C25" s="807" t="s">
        <v>270</v>
      </c>
      <c r="D25" s="807" t="s">
        <v>170</v>
      </c>
      <c r="E25" s="808"/>
      <c r="F25" s="809" t="e">
        <f>AVERAGEA(F6:F24)</f>
        <v>#DIV/0!</v>
      </c>
      <c r="G25" s="809" t="e">
        <f>AVERAGEA(G6:G24)</f>
        <v>#DIV/0!</v>
      </c>
      <c r="H25" s="810" t="e">
        <f>AVERAGEA(H6:H24)</f>
        <v>#DIV/0!</v>
      </c>
      <c r="I25" s="811" t="e">
        <f>AVERAGE(I6:I24)</f>
        <v>#DIV/0!</v>
      </c>
      <c r="J25" s="812"/>
      <c r="K25" s="811" t="e">
        <f>AVERAGE(K6:K24)</f>
        <v>#DIV/0!</v>
      </c>
      <c r="L25" s="813"/>
      <c r="M25" s="811" t="e">
        <f>AVERAGE(M6:M24)</f>
        <v>#DIV/0!</v>
      </c>
      <c r="N25" s="812"/>
      <c r="O25" s="811" t="e">
        <f>AVERAGE(O6:O24)</f>
        <v>#DIV/0!</v>
      </c>
      <c r="P25" s="814" t="s">
        <v>91</v>
      </c>
    </row>
    <row r="26" spans="1:17" ht="18" customHeight="1" x14ac:dyDescent="0.2">
      <c r="A26" s="815" t="s">
        <v>171</v>
      </c>
      <c r="B26" s="816"/>
      <c r="C26" s="816"/>
      <c r="D26" s="817"/>
      <c r="E26" s="817"/>
      <c r="F26" s="816"/>
      <c r="G26" s="816"/>
      <c r="H26" s="818"/>
      <c r="I26" s="818"/>
      <c r="J26" s="818"/>
      <c r="K26" s="819"/>
      <c r="L26" s="820"/>
      <c r="M26" s="818"/>
      <c r="N26" s="818"/>
      <c r="O26" s="820"/>
      <c r="P26" s="821"/>
    </row>
    <row r="27" spans="1:17" ht="15.6" customHeight="1" x14ac:dyDescent="0.2">
      <c r="A27" s="70"/>
      <c r="B27" s="14"/>
      <c r="C27" s="607"/>
      <c r="D27" s="608"/>
      <c r="E27" s="15"/>
      <c r="F27" s="609"/>
      <c r="G27" s="609"/>
      <c r="H27" s="100"/>
      <c r="I27" s="610"/>
      <c r="J27" s="611" t="e">
        <f t="shared" ref="J27:J38" si="4">I27*100/I$39</f>
        <v>#DIV/0!</v>
      </c>
      <c r="K27" s="610"/>
      <c r="L27" s="611" t="e">
        <f t="shared" ref="L27:L38" si="5">K27*100/K$39</f>
        <v>#DIV/0!</v>
      </c>
      <c r="M27" s="610"/>
      <c r="N27" s="611" t="e">
        <f t="shared" ref="N27:N38" si="6">M27*100/M$39</f>
        <v>#DIV/0!</v>
      </c>
      <c r="O27" s="610"/>
      <c r="P27" s="49" t="e">
        <f t="shared" ref="P27:P38" si="7">O27*100/O$39</f>
        <v>#DIV/0!</v>
      </c>
    </row>
    <row r="28" spans="1:17" ht="15.6" customHeight="1" x14ac:dyDescent="0.2">
      <c r="A28" s="70"/>
      <c r="B28" s="14"/>
      <c r="C28" s="607"/>
      <c r="D28" s="608"/>
      <c r="E28" s="15"/>
      <c r="F28" s="609"/>
      <c r="G28" s="609"/>
      <c r="H28" s="99"/>
      <c r="I28" s="610"/>
      <c r="J28" s="611" t="e">
        <f t="shared" si="4"/>
        <v>#DIV/0!</v>
      </c>
      <c r="K28" s="610"/>
      <c r="L28" s="611" t="e">
        <f t="shared" si="5"/>
        <v>#DIV/0!</v>
      </c>
      <c r="M28" s="610"/>
      <c r="N28" s="611" t="e">
        <f t="shared" si="6"/>
        <v>#DIV/0!</v>
      </c>
      <c r="O28" s="610"/>
      <c r="P28" s="49" t="e">
        <f t="shared" si="7"/>
        <v>#DIV/0!</v>
      </c>
    </row>
    <row r="29" spans="1:17" ht="15.6" customHeight="1" x14ac:dyDescent="0.2">
      <c r="A29" s="70"/>
      <c r="B29" s="14"/>
      <c r="C29" s="607"/>
      <c r="D29" s="608"/>
      <c r="E29" s="15"/>
      <c r="F29" s="609"/>
      <c r="G29" s="609"/>
      <c r="H29" s="99"/>
      <c r="I29" s="610"/>
      <c r="J29" s="611" t="e">
        <f t="shared" si="4"/>
        <v>#DIV/0!</v>
      </c>
      <c r="K29" s="610"/>
      <c r="L29" s="611" t="e">
        <f t="shared" si="5"/>
        <v>#DIV/0!</v>
      </c>
      <c r="M29" s="610"/>
      <c r="N29" s="611" t="e">
        <f t="shared" si="6"/>
        <v>#DIV/0!</v>
      </c>
      <c r="O29" s="610"/>
      <c r="P29" s="49" t="e">
        <f t="shared" si="7"/>
        <v>#DIV/0!</v>
      </c>
    </row>
    <row r="30" spans="1:17" ht="15.6" customHeight="1" x14ac:dyDescent="0.2">
      <c r="A30" s="70"/>
      <c r="B30" s="14"/>
      <c r="C30" s="607"/>
      <c r="D30" s="608"/>
      <c r="E30" s="15"/>
      <c r="F30" s="609"/>
      <c r="G30" s="609"/>
      <c r="H30" s="99"/>
      <c r="I30" s="610"/>
      <c r="J30" s="611" t="e">
        <f t="shared" si="4"/>
        <v>#DIV/0!</v>
      </c>
      <c r="K30" s="610"/>
      <c r="L30" s="611" t="e">
        <f t="shared" si="5"/>
        <v>#DIV/0!</v>
      </c>
      <c r="M30" s="610"/>
      <c r="N30" s="611" t="e">
        <f t="shared" si="6"/>
        <v>#DIV/0!</v>
      </c>
      <c r="O30" s="610"/>
      <c r="P30" s="49" t="e">
        <f t="shared" si="7"/>
        <v>#DIV/0!</v>
      </c>
    </row>
    <row r="31" spans="1:17" ht="15.6" customHeight="1" x14ac:dyDescent="0.2">
      <c r="A31" s="70"/>
      <c r="B31" s="14"/>
      <c r="C31" s="607"/>
      <c r="D31" s="608"/>
      <c r="E31" s="15"/>
      <c r="F31" s="609"/>
      <c r="G31" s="609"/>
      <c r="H31" s="99"/>
      <c r="I31" s="610"/>
      <c r="J31" s="611" t="e">
        <f t="shared" si="4"/>
        <v>#DIV/0!</v>
      </c>
      <c r="K31" s="610"/>
      <c r="L31" s="611" t="e">
        <f t="shared" si="5"/>
        <v>#DIV/0!</v>
      </c>
      <c r="M31" s="610"/>
      <c r="N31" s="611" t="e">
        <f t="shared" si="6"/>
        <v>#DIV/0!</v>
      </c>
      <c r="O31" s="610"/>
      <c r="P31" s="49" t="e">
        <f t="shared" si="7"/>
        <v>#DIV/0!</v>
      </c>
    </row>
    <row r="32" spans="1:17" ht="15.6" customHeight="1" x14ac:dyDescent="0.2">
      <c r="A32" s="70"/>
      <c r="B32" s="14"/>
      <c r="C32" s="607"/>
      <c r="D32" s="608"/>
      <c r="E32" s="15"/>
      <c r="F32" s="609"/>
      <c r="G32" s="609"/>
      <c r="H32" s="99"/>
      <c r="I32" s="610"/>
      <c r="J32" s="611" t="e">
        <f t="shared" si="4"/>
        <v>#DIV/0!</v>
      </c>
      <c r="K32" s="610"/>
      <c r="L32" s="611" t="e">
        <f t="shared" si="5"/>
        <v>#DIV/0!</v>
      </c>
      <c r="M32" s="610"/>
      <c r="N32" s="611" t="e">
        <f t="shared" si="6"/>
        <v>#DIV/0!</v>
      </c>
      <c r="O32" s="610"/>
      <c r="P32" s="49" t="e">
        <f t="shared" si="7"/>
        <v>#DIV/0!</v>
      </c>
    </row>
    <row r="33" spans="1:16" ht="15.6" customHeight="1" x14ac:dyDescent="0.2">
      <c r="A33" s="70"/>
      <c r="B33" s="14"/>
      <c r="C33" s="607"/>
      <c r="D33" s="608"/>
      <c r="E33" s="15"/>
      <c r="F33" s="609"/>
      <c r="G33" s="609"/>
      <c r="H33" s="99"/>
      <c r="I33" s="610"/>
      <c r="J33" s="611" t="e">
        <f t="shared" si="4"/>
        <v>#DIV/0!</v>
      </c>
      <c r="K33" s="610"/>
      <c r="L33" s="611" t="e">
        <f t="shared" si="5"/>
        <v>#DIV/0!</v>
      </c>
      <c r="M33" s="610"/>
      <c r="N33" s="611" t="e">
        <f t="shared" si="6"/>
        <v>#DIV/0!</v>
      </c>
      <c r="O33" s="610"/>
      <c r="P33" s="49" t="e">
        <f t="shared" si="7"/>
        <v>#DIV/0!</v>
      </c>
    </row>
    <row r="34" spans="1:16" ht="15.6" customHeight="1" x14ac:dyDescent="0.2">
      <c r="A34" s="70"/>
      <c r="B34" s="14"/>
      <c r="C34" s="607"/>
      <c r="D34" s="608"/>
      <c r="E34" s="15"/>
      <c r="F34" s="609"/>
      <c r="G34" s="609"/>
      <c r="H34" s="99"/>
      <c r="I34" s="610"/>
      <c r="J34" s="611" t="e">
        <f t="shared" si="4"/>
        <v>#DIV/0!</v>
      </c>
      <c r="K34" s="610"/>
      <c r="L34" s="611" t="e">
        <f t="shared" si="5"/>
        <v>#DIV/0!</v>
      </c>
      <c r="M34" s="610"/>
      <c r="N34" s="611" t="e">
        <f t="shared" si="6"/>
        <v>#DIV/0!</v>
      </c>
      <c r="O34" s="610"/>
      <c r="P34" s="49" t="e">
        <f t="shared" si="7"/>
        <v>#DIV/0!</v>
      </c>
    </row>
    <row r="35" spans="1:16" ht="15.6" customHeight="1" x14ac:dyDescent="0.2">
      <c r="A35" s="70"/>
      <c r="B35" s="14"/>
      <c r="C35" s="607"/>
      <c r="D35" s="608"/>
      <c r="E35" s="15"/>
      <c r="F35" s="609"/>
      <c r="G35" s="609"/>
      <c r="H35" s="99"/>
      <c r="I35" s="610"/>
      <c r="J35" s="611" t="e">
        <f t="shared" si="4"/>
        <v>#DIV/0!</v>
      </c>
      <c r="K35" s="610"/>
      <c r="L35" s="611" t="e">
        <f t="shared" si="5"/>
        <v>#DIV/0!</v>
      </c>
      <c r="M35" s="610"/>
      <c r="N35" s="611" t="e">
        <f t="shared" si="6"/>
        <v>#DIV/0!</v>
      </c>
      <c r="O35" s="610"/>
      <c r="P35" s="49" t="e">
        <f t="shared" si="7"/>
        <v>#DIV/0!</v>
      </c>
    </row>
    <row r="36" spans="1:16" ht="15.6" customHeight="1" x14ac:dyDescent="0.2">
      <c r="A36" s="70"/>
      <c r="B36" s="14"/>
      <c r="C36" s="607"/>
      <c r="D36" s="608"/>
      <c r="E36" s="15"/>
      <c r="F36" s="609"/>
      <c r="G36" s="609"/>
      <c r="H36" s="99"/>
      <c r="I36" s="610"/>
      <c r="J36" s="611" t="e">
        <f t="shared" si="4"/>
        <v>#DIV/0!</v>
      </c>
      <c r="K36" s="610"/>
      <c r="L36" s="611" t="e">
        <f t="shared" si="5"/>
        <v>#DIV/0!</v>
      </c>
      <c r="M36" s="610"/>
      <c r="N36" s="611" t="e">
        <f t="shared" si="6"/>
        <v>#DIV/0!</v>
      </c>
      <c r="O36" s="610"/>
      <c r="P36" s="49" t="e">
        <f t="shared" si="7"/>
        <v>#DIV/0!</v>
      </c>
    </row>
    <row r="37" spans="1:16" ht="15.6" customHeight="1" x14ac:dyDescent="0.2">
      <c r="A37" s="70"/>
      <c r="B37" s="14"/>
      <c r="C37" s="607"/>
      <c r="D37" s="608"/>
      <c r="E37" s="15"/>
      <c r="F37" s="609"/>
      <c r="G37" s="609"/>
      <c r="H37" s="99"/>
      <c r="I37" s="610"/>
      <c r="J37" s="611" t="e">
        <f t="shared" si="4"/>
        <v>#DIV/0!</v>
      </c>
      <c r="K37" s="610"/>
      <c r="L37" s="611" t="e">
        <f t="shared" si="5"/>
        <v>#DIV/0!</v>
      </c>
      <c r="M37" s="610"/>
      <c r="N37" s="611" t="e">
        <f t="shared" si="6"/>
        <v>#DIV/0!</v>
      </c>
      <c r="O37" s="610"/>
      <c r="P37" s="49" t="e">
        <f t="shared" si="7"/>
        <v>#DIV/0!</v>
      </c>
    </row>
    <row r="38" spans="1:16" ht="15.6" customHeight="1" x14ac:dyDescent="0.2">
      <c r="A38" s="70"/>
      <c r="B38" s="14"/>
      <c r="C38" s="607"/>
      <c r="D38" s="608"/>
      <c r="E38" s="15"/>
      <c r="F38" s="609"/>
      <c r="G38" s="609"/>
      <c r="H38" s="99"/>
      <c r="I38" s="610"/>
      <c r="J38" s="611" t="e">
        <f t="shared" si="4"/>
        <v>#DIV/0!</v>
      </c>
      <c r="K38" s="610"/>
      <c r="L38" s="611" t="e">
        <f t="shared" si="5"/>
        <v>#DIV/0!</v>
      </c>
      <c r="M38" s="610"/>
      <c r="N38" s="611" t="e">
        <f t="shared" si="6"/>
        <v>#DIV/0!</v>
      </c>
      <c r="O38" s="610"/>
      <c r="P38" s="49" t="e">
        <f t="shared" si="7"/>
        <v>#DIV/0!</v>
      </c>
    </row>
    <row r="39" spans="1:16" ht="15.6" customHeight="1" x14ac:dyDescent="0.2">
      <c r="A39" s="805"/>
      <c r="B39" s="806">
        <f>COUNTA(A27:A38)</f>
        <v>0</v>
      </c>
      <c r="C39" s="807" t="s">
        <v>270</v>
      </c>
      <c r="D39" s="807" t="s">
        <v>170</v>
      </c>
      <c r="E39" s="808"/>
      <c r="F39" s="809" t="e">
        <f>AVERAGEA(F27:F35,F36:F38)</f>
        <v>#DIV/0!</v>
      </c>
      <c r="G39" s="809" t="e">
        <f>AVERAGEA(G27:G35,G36:G38)</f>
        <v>#DIV/0!</v>
      </c>
      <c r="H39" s="810" t="e">
        <f>AVERAGEA(H27:H35,H36:H38)</f>
        <v>#DIV/0!</v>
      </c>
      <c r="I39" s="811" t="e">
        <f>AVERAGE(I27:I38)</f>
        <v>#DIV/0!</v>
      </c>
      <c r="J39" s="812"/>
      <c r="K39" s="811" t="e">
        <f>AVERAGE(K27:K38)</f>
        <v>#DIV/0!</v>
      </c>
      <c r="L39" s="813"/>
      <c r="M39" s="811" t="e">
        <f>AVERAGE(M27:M38)</f>
        <v>#DIV/0!</v>
      </c>
      <c r="N39" s="812"/>
      <c r="O39" s="811" t="e">
        <f>AVERAGE(O27:O38)</f>
        <v>#DIV/0!</v>
      </c>
      <c r="P39" s="814" t="s">
        <v>91</v>
      </c>
    </row>
    <row r="40" spans="1:16" ht="18" customHeight="1" x14ac:dyDescent="0.2">
      <c r="A40" s="815" t="s">
        <v>271</v>
      </c>
      <c r="B40" s="816"/>
      <c r="C40" s="816"/>
      <c r="D40" s="817"/>
      <c r="E40" s="817"/>
      <c r="F40" s="816"/>
      <c r="G40" s="816"/>
      <c r="H40" s="818"/>
      <c r="I40" s="818"/>
      <c r="J40" s="818"/>
      <c r="K40" s="819"/>
      <c r="L40" s="820"/>
      <c r="M40" s="818"/>
      <c r="N40" s="818"/>
      <c r="O40" s="820"/>
      <c r="P40" s="821"/>
    </row>
    <row r="41" spans="1:16" ht="15.75" customHeight="1" x14ac:dyDescent="0.2">
      <c r="A41" s="70"/>
      <c r="B41" s="14"/>
      <c r="C41" s="607"/>
      <c r="D41" s="608"/>
      <c r="E41" s="15"/>
      <c r="F41" s="609"/>
      <c r="G41" s="609"/>
      <c r="H41" s="97"/>
      <c r="I41" s="610"/>
      <c r="J41" s="611" t="e">
        <f>I41*100/I$42</f>
        <v>#DIV/0!</v>
      </c>
      <c r="K41" s="610"/>
      <c r="L41" s="611" t="e">
        <f>K41*100/K$42</f>
        <v>#DIV/0!</v>
      </c>
      <c r="M41" s="610"/>
      <c r="N41" s="611" t="e">
        <f>M41*100/M$42</f>
        <v>#DIV/0!</v>
      </c>
      <c r="O41" s="610"/>
      <c r="P41" s="49" t="e">
        <f>O41*100/O$42</f>
        <v>#DIV/0!</v>
      </c>
    </row>
    <row r="42" spans="1:16" ht="15.75" customHeight="1" x14ac:dyDescent="0.2">
      <c r="A42" s="805"/>
      <c r="B42" s="806">
        <f>COUNTA(A41:A41)</f>
        <v>0</v>
      </c>
      <c r="C42" s="807" t="s">
        <v>270</v>
      </c>
      <c r="D42" s="807" t="s">
        <v>170</v>
      </c>
      <c r="E42" s="808"/>
      <c r="F42" s="809" t="e">
        <f>AVERAGEA(F41:F41)</f>
        <v>#DIV/0!</v>
      </c>
      <c r="G42" s="809" t="e">
        <f>AVERAGEA(G41:G41)</f>
        <v>#DIV/0!</v>
      </c>
      <c r="H42" s="822"/>
      <c r="I42" s="811" t="e">
        <f>AVERAGE(I41:I41)</f>
        <v>#DIV/0!</v>
      </c>
      <c r="J42" s="812"/>
      <c r="K42" s="811" t="e">
        <f>AVERAGE(K41:K41)</f>
        <v>#DIV/0!</v>
      </c>
      <c r="L42" s="813"/>
      <c r="M42" s="811" t="e">
        <f>AVERAGE(M41:M41)</f>
        <v>#DIV/0!</v>
      </c>
      <c r="N42" s="812"/>
      <c r="O42" s="811" t="e">
        <f>AVERAGE(O41:O41)</f>
        <v>#DIV/0!</v>
      </c>
      <c r="P42" s="814" t="s">
        <v>91</v>
      </c>
    </row>
    <row r="43" spans="1:16" ht="15.75" customHeight="1" x14ac:dyDescent="0.2">
      <c r="A43" s="815" t="s">
        <v>272</v>
      </c>
      <c r="B43" s="816"/>
      <c r="C43" s="816"/>
      <c r="D43" s="817"/>
      <c r="E43" s="817"/>
      <c r="F43" s="816"/>
      <c r="G43" s="816"/>
      <c r="H43" s="818"/>
      <c r="I43" s="818"/>
      <c r="J43" s="818"/>
      <c r="K43" s="819"/>
      <c r="L43" s="820"/>
      <c r="M43" s="818"/>
      <c r="N43" s="818"/>
      <c r="O43" s="820"/>
      <c r="P43" s="821"/>
    </row>
    <row r="44" spans="1:16" ht="15.75" customHeight="1" x14ac:dyDescent="0.2">
      <c r="A44" s="70"/>
      <c r="B44" s="14"/>
      <c r="C44" s="607"/>
      <c r="D44" s="608"/>
      <c r="E44" s="15"/>
      <c r="F44" s="609"/>
      <c r="G44" s="609"/>
      <c r="H44" s="97"/>
      <c r="I44" s="610"/>
      <c r="J44" s="611" t="e">
        <f>I44*100/I$46</f>
        <v>#DIV/0!</v>
      </c>
      <c r="K44" s="610"/>
      <c r="L44" s="611" t="e">
        <f>K44*100/K$46</f>
        <v>#DIV/0!</v>
      </c>
      <c r="M44" s="610"/>
      <c r="N44" s="611" t="e">
        <f>M44*100/M$46</f>
        <v>#DIV/0!</v>
      </c>
      <c r="O44" s="610"/>
      <c r="P44" s="49" t="e">
        <f>O44*100/O$46</f>
        <v>#DIV/0!</v>
      </c>
    </row>
    <row r="45" spans="1:16" ht="15.75" customHeight="1" x14ac:dyDescent="0.2">
      <c r="A45" s="70"/>
      <c r="B45" s="14"/>
      <c r="C45" s="607"/>
      <c r="D45" s="608"/>
      <c r="E45" s="15"/>
      <c r="F45" s="609"/>
      <c r="G45" s="609"/>
      <c r="H45" s="97"/>
      <c r="I45" s="610"/>
      <c r="J45" s="611" t="e">
        <f>I45*100/I$46</f>
        <v>#DIV/0!</v>
      </c>
      <c r="K45" s="610"/>
      <c r="L45" s="611" t="e">
        <f>K45*100/K$46</f>
        <v>#DIV/0!</v>
      </c>
      <c r="M45" s="610"/>
      <c r="N45" s="611" t="e">
        <f>M45*100/M$46</f>
        <v>#DIV/0!</v>
      </c>
      <c r="O45" s="610"/>
      <c r="P45" s="49" t="e">
        <f>O45*100/O$46</f>
        <v>#DIV/0!</v>
      </c>
    </row>
    <row r="46" spans="1:16" ht="15.75" customHeight="1" x14ac:dyDescent="0.2">
      <c r="A46" s="805"/>
      <c r="B46" s="806">
        <f>COUNTA(A44:A45)</f>
        <v>0</v>
      </c>
      <c r="C46" s="807" t="s">
        <v>270</v>
      </c>
      <c r="D46" s="807" t="s">
        <v>170</v>
      </c>
      <c r="E46" s="808"/>
      <c r="F46" s="809" t="e">
        <f>AVERAGEA(F44:F45)</f>
        <v>#DIV/0!</v>
      </c>
      <c r="G46" s="809" t="e">
        <f>AVERAGEA(G44:G45)</f>
        <v>#DIV/0!</v>
      </c>
      <c r="H46" s="823"/>
      <c r="I46" s="811" t="e">
        <f>AVERAGE(I44:I45)</f>
        <v>#DIV/0!</v>
      </c>
      <c r="J46" s="812"/>
      <c r="K46" s="811" t="e">
        <f>AVERAGE(K44:K45)</f>
        <v>#DIV/0!</v>
      </c>
      <c r="L46" s="813"/>
      <c r="M46" s="811" t="e">
        <f>AVERAGE(M44:M45)</f>
        <v>#DIV/0!</v>
      </c>
      <c r="N46" s="812"/>
      <c r="O46" s="811" t="e">
        <f>AVERAGE(O44:O45)</f>
        <v>#DIV/0!</v>
      </c>
      <c r="P46" s="814"/>
    </row>
    <row r="47" spans="1:16" ht="18" customHeight="1" thickBot="1" x14ac:dyDescent="0.25">
      <c r="A47" s="815" t="s">
        <v>273</v>
      </c>
      <c r="B47" s="816"/>
      <c r="C47" s="816"/>
      <c r="D47" s="817"/>
      <c r="E47" s="817"/>
      <c r="F47" s="816"/>
      <c r="G47" s="816"/>
      <c r="H47" s="818"/>
      <c r="I47" s="818"/>
      <c r="J47" s="818"/>
      <c r="K47" s="819"/>
      <c r="L47" s="820"/>
      <c r="M47" s="818"/>
      <c r="N47" s="818"/>
      <c r="O47" s="820"/>
      <c r="P47" s="821"/>
    </row>
    <row r="48" spans="1:16" ht="15.75" customHeight="1" x14ac:dyDescent="0.2">
      <c r="A48" s="70"/>
      <c r="B48" s="14"/>
      <c r="C48" s="607"/>
      <c r="D48" s="608"/>
      <c r="E48" s="15"/>
      <c r="F48" s="609"/>
      <c r="G48" s="609"/>
      <c r="H48" s="44"/>
      <c r="I48" s="46"/>
      <c r="J48" s="611" t="e">
        <f>I48*100/I$49</f>
        <v>#DIV/0!</v>
      </c>
      <c r="K48" s="610"/>
      <c r="L48" s="47" t="e">
        <f>K48*100/K$49</f>
        <v>#DIV/0!</v>
      </c>
      <c r="M48" s="46"/>
      <c r="N48" s="47" t="e">
        <f>M48*100/M$49</f>
        <v>#DIV/0!</v>
      </c>
      <c r="O48" s="46">
        <v>0.33</v>
      </c>
      <c r="P48" s="48">
        <f>O48*100/O$49</f>
        <v>100</v>
      </c>
    </row>
    <row r="49" spans="1:16" ht="15.75" customHeight="1" x14ac:dyDescent="0.2">
      <c r="A49" s="805"/>
      <c r="B49" s="806">
        <f>COUNTA(A48:A48)</f>
        <v>0</v>
      </c>
      <c r="C49" s="807" t="s">
        <v>270</v>
      </c>
      <c r="D49" s="807" t="s">
        <v>170</v>
      </c>
      <c r="E49" s="808"/>
      <c r="F49" s="809" t="e">
        <f>AVERAGEA(F48:F48)</f>
        <v>#DIV/0!</v>
      </c>
      <c r="G49" s="809" t="e">
        <f>AVERAGEA(G48:G48)</f>
        <v>#DIV/0!</v>
      </c>
      <c r="H49" s="823"/>
      <c r="I49" s="811" t="e">
        <f>AVERAGE(I48:I48)</f>
        <v>#DIV/0!</v>
      </c>
      <c r="J49" s="812"/>
      <c r="K49" s="811" t="e">
        <f>AVERAGE(K48:K48)</f>
        <v>#DIV/0!</v>
      </c>
      <c r="L49" s="813"/>
      <c r="M49" s="811" t="e">
        <f>AVERAGE(M48:M48)</f>
        <v>#DIV/0!</v>
      </c>
      <c r="N49" s="812"/>
      <c r="O49" s="811">
        <f>AVERAGE(O48:O48)</f>
        <v>0.33</v>
      </c>
      <c r="P49" s="814" t="s">
        <v>91</v>
      </c>
    </row>
    <row r="50" spans="1:16" ht="18" customHeight="1" x14ac:dyDescent="0.2">
      <c r="A50" s="815" t="s">
        <v>274</v>
      </c>
      <c r="B50" s="816"/>
      <c r="C50" s="816"/>
      <c r="D50" s="817"/>
      <c r="E50" s="817"/>
      <c r="F50" s="816"/>
      <c r="G50" s="816"/>
      <c r="H50" s="818"/>
      <c r="I50" s="818"/>
      <c r="J50" s="818"/>
      <c r="K50" s="819"/>
      <c r="L50" s="820"/>
      <c r="M50" s="818"/>
      <c r="N50" s="818"/>
      <c r="O50" s="820"/>
      <c r="P50" s="821"/>
    </row>
    <row r="51" spans="1:16" ht="15.75" customHeight="1" x14ac:dyDescent="0.2">
      <c r="A51" s="70"/>
      <c r="B51" s="14"/>
      <c r="C51" s="607"/>
      <c r="D51" s="608"/>
      <c r="E51" s="15"/>
      <c r="F51" s="609"/>
      <c r="G51" s="609"/>
      <c r="H51" s="100"/>
      <c r="I51" s="610"/>
      <c r="J51" s="611" t="e">
        <f>I51*100/I$55</f>
        <v>#DIV/0!</v>
      </c>
      <c r="K51" s="610"/>
      <c r="L51" s="611" t="e">
        <f>K51*100/K$55</f>
        <v>#DIV/0!</v>
      </c>
      <c r="M51" s="610"/>
      <c r="N51" s="611" t="e">
        <f>M51*100/M$55</f>
        <v>#DIV/0!</v>
      </c>
      <c r="O51" s="610"/>
      <c r="P51" s="49"/>
    </row>
    <row r="52" spans="1:16" ht="15.75" customHeight="1" x14ac:dyDescent="0.2">
      <c r="A52" s="70"/>
      <c r="B52" s="14"/>
      <c r="C52" s="607"/>
      <c r="D52" s="608"/>
      <c r="E52" s="15"/>
      <c r="F52" s="609"/>
      <c r="G52" s="609"/>
      <c r="H52" s="99"/>
      <c r="I52" s="610"/>
      <c r="J52" s="611" t="e">
        <f>I52*100/I$55</f>
        <v>#DIV/0!</v>
      </c>
      <c r="K52" s="610"/>
      <c r="L52" s="611" t="e">
        <f>K52*100/K$55</f>
        <v>#DIV/0!</v>
      </c>
      <c r="M52" s="610"/>
      <c r="N52" s="611" t="e">
        <f>M52*100/M$55</f>
        <v>#DIV/0!</v>
      </c>
      <c r="O52" s="610"/>
      <c r="P52" s="49"/>
    </row>
    <row r="53" spans="1:16" ht="15.75" customHeight="1" x14ac:dyDescent="0.2">
      <c r="A53" s="70"/>
      <c r="B53" s="14"/>
      <c r="C53" s="607"/>
      <c r="D53" s="608"/>
      <c r="E53" s="15"/>
      <c r="F53" s="609"/>
      <c r="G53" s="609"/>
      <c r="H53" s="99"/>
      <c r="I53" s="610"/>
      <c r="J53" s="611" t="e">
        <f>I53*100/I$55</f>
        <v>#DIV/0!</v>
      </c>
      <c r="K53" s="610"/>
      <c r="L53" s="611" t="e">
        <f>K53*100/K$55</f>
        <v>#DIV/0!</v>
      </c>
      <c r="M53" s="610"/>
      <c r="N53" s="611" t="e">
        <f>M53*100/M$55</f>
        <v>#DIV/0!</v>
      </c>
      <c r="O53" s="610"/>
      <c r="P53" s="49"/>
    </row>
    <row r="54" spans="1:16" ht="15.75" customHeight="1" x14ac:dyDescent="0.2">
      <c r="A54" s="70"/>
      <c r="B54" s="14"/>
      <c r="C54" s="607"/>
      <c r="D54" s="608"/>
      <c r="E54" s="15"/>
      <c r="F54" s="609"/>
      <c r="G54" s="609"/>
      <c r="H54" s="99"/>
      <c r="I54" s="610"/>
      <c r="J54" s="611" t="e">
        <f>I54*100/I$55</f>
        <v>#DIV/0!</v>
      </c>
      <c r="K54" s="610"/>
      <c r="L54" s="611" t="e">
        <f>K54*100/K$55</f>
        <v>#DIV/0!</v>
      </c>
      <c r="M54" s="610"/>
      <c r="N54" s="611" t="e">
        <f>M54*100/M$55</f>
        <v>#DIV/0!</v>
      </c>
      <c r="O54" s="610"/>
      <c r="P54" s="49"/>
    </row>
    <row r="55" spans="1:16" ht="15.75" customHeight="1" x14ac:dyDescent="0.2">
      <c r="A55" s="805"/>
      <c r="B55" s="806">
        <f>COUNTA(A51:A54)</f>
        <v>0</v>
      </c>
      <c r="C55" s="807" t="s">
        <v>270</v>
      </c>
      <c r="D55" s="807" t="s">
        <v>170</v>
      </c>
      <c r="E55" s="808"/>
      <c r="F55" s="809" t="e">
        <f>AVERAGEA(F51:F54)</f>
        <v>#DIV/0!</v>
      </c>
      <c r="G55" s="809" t="e">
        <f>AVERAGEA(G51:G54)</f>
        <v>#DIV/0!</v>
      </c>
      <c r="H55" s="810"/>
      <c r="I55" s="811" t="e">
        <f>AVERAGE(I51:I54)</f>
        <v>#DIV/0!</v>
      </c>
      <c r="J55" s="812"/>
      <c r="K55" s="811" t="e">
        <f>AVERAGE(K51:K54)</f>
        <v>#DIV/0!</v>
      </c>
      <c r="L55" s="813"/>
      <c r="M55" s="811" t="e">
        <f>AVERAGE(M51:M54)</f>
        <v>#DIV/0!</v>
      </c>
      <c r="N55" s="812"/>
      <c r="O55" s="811"/>
      <c r="P55" s="814"/>
    </row>
    <row r="56" spans="1:16" ht="15.6" customHeight="1" x14ac:dyDescent="0.2"/>
    <row r="57" spans="1:16" ht="18" customHeight="1" x14ac:dyDescent="0.2"/>
    <row r="58" spans="1:16" ht="15.75" customHeight="1" x14ac:dyDescent="0.2"/>
    <row r="59" spans="1:16" ht="15.75" customHeight="1" x14ac:dyDescent="0.2"/>
    <row r="60" spans="1:16" ht="15.75" customHeight="1" x14ac:dyDescent="0.2"/>
    <row r="61" spans="1:16" ht="15.75" customHeight="1" x14ac:dyDescent="0.2"/>
    <row r="62" spans="1:16" ht="18" customHeight="1" x14ac:dyDescent="0.2"/>
    <row r="63" spans="1:16" ht="15.75" customHeight="1" x14ac:dyDescent="0.2"/>
    <row r="64" spans="1:16" ht="15.75" customHeight="1" x14ac:dyDescent="0.2"/>
    <row r="65" ht="15.75" customHeight="1" x14ac:dyDescent="0.2"/>
    <row r="66" ht="15.75" customHeight="1" x14ac:dyDescent="0.2"/>
  </sheetData>
  <mergeCells count="4">
    <mergeCell ref="A1:P1"/>
    <mergeCell ref="A2:P2"/>
    <mergeCell ref="F3:H3"/>
    <mergeCell ref="I3:P3"/>
  </mergeCells>
  <phoneticPr fontId="0" type="noConversion"/>
  <printOptions horizontalCentered="1"/>
  <pageMargins left="0.25" right="0.25" top="0.5" bottom="0.5" header="0.5" footer="0.25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20"/>
  </sheetPr>
  <dimension ref="A1:D10"/>
  <sheetViews>
    <sheetView workbookViewId="0">
      <selection activeCell="A3" sqref="A3"/>
    </sheetView>
  </sheetViews>
  <sheetFormatPr defaultColWidth="9" defaultRowHeight="11.25" x14ac:dyDescent="0.2"/>
  <cols>
    <col min="1" max="1" width="5.83203125" customWidth="1"/>
    <col min="2" max="2" width="7.83203125" customWidth="1"/>
    <col min="3" max="3" width="70.83203125" customWidth="1"/>
    <col min="4" max="4" width="22.83203125" customWidth="1"/>
  </cols>
  <sheetData>
    <row r="1" spans="1:4" ht="24.75" customHeight="1" thickBot="1" x14ac:dyDescent="0.25">
      <c r="A1" s="1571"/>
      <c r="B1" s="1572"/>
      <c r="C1" s="1573"/>
    </row>
    <row r="2" spans="1:4" ht="15.75" customHeight="1" thickBot="1" x14ac:dyDescent="0.25">
      <c r="A2" s="52" t="s">
        <v>95</v>
      </c>
      <c r="B2" s="53" t="s">
        <v>102</v>
      </c>
      <c r="C2" s="54" t="s">
        <v>275</v>
      </c>
      <c r="D2" s="55" t="s">
        <v>4</v>
      </c>
    </row>
    <row r="3" spans="1:4" ht="20.100000000000001" customHeight="1" x14ac:dyDescent="0.25">
      <c r="A3" s="64"/>
      <c r="B3" s="613"/>
      <c r="C3" s="41"/>
      <c r="D3" s="86"/>
    </row>
    <row r="4" spans="1:4" ht="20.100000000000001" customHeight="1" x14ac:dyDescent="0.25">
      <c r="A4" s="64"/>
      <c r="B4" s="613"/>
      <c r="C4" s="41"/>
      <c r="D4" s="86"/>
    </row>
    <row r="5" spans="1:4" ht="20.100000000000001" customHeight="1" x14ac:dyDescent="0.25">
      <c r="A5" s="64"/>
      <c r="B5" s="613"/>
      <c r="C5" s="41"/>
      <c r="D5" s="86"/>
    </row>
    <row r="6" spans="1:4" ht="20.100000000000001" customHeight="1" x14ac:dyDescent="0.25">
      <c r="A6" s="64"/>
      <c r="B6" s="613"/>
      <c r="C6" s="41"/>
      <c r="D6" s="86"/>
    </row>
    <row r="7" spans="1:4" ht="20.100000000000001" customHeight="1" x14ac:dyDescent="0.25">
      <c r="A7" s="64"/>
      <c r="B7" s="613"/>
      <c r="C7" s="41"/>
      <c r="D7" s="86"/>
    </row>
    <row r="8" spans="1:4" ht="20.100000000000001" customHeight="1" x14ac:dyDescent="0.25">
      <c r="A8" s="64"/>
      <c r="B8" s="613"/>
      <c r="C8" s="41"/>
      <c r="D8" s="86"/>
    </row>
    <row r="9" spans="1:4" ht="20.100000000000001" customHeight="1" x14ac:dyDescent="0.25">
      <c r="A9" s="64"/>
      <c r="B9" s="613"/>
      <c r="C9" s="41"/>
      <c r="D9" s="118"/>
    </row>
    <row r="10" spans="1:4" ht="20.100000000000001" customHeight="1" thickBot="1" x14ac:dyDescent="0.3">
      <c r="A10" s="65"/>
      <c r="B10" s="17"/>
      <c r="C10" s="42"/>
      <c r="D10" s="824"/>
    </row>
  </sheetData>
  <mergeCells count="1">
    <mergeCell ref="A1:C1"/>
  </mergeCells>
  <phoneticPr fontId="0" type="noConversion"/>
  <printOptions horizontalCentered="1"/>
  <pageMargins left="0.25" right="0.25" top="0.5" bottom="0.25" header="0.5" footer="0.5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7"/>
  </sheetPr>
  <dimension ref="A1:E28"/>
  <sheetViews>
    <sheetView workbookViewId="0">
      <selection activeCell="A2" sqref="A2"/>
    </sheetView>
  </sheetViews>
  <sheetFormatPr defaultColWidth="9" defaultRowHeight="11.25" x14ac:dyDescent="0.2"/>
  <cols>
    <col min="1" max="1" width="14.83203125" customWidth="1"/>
    <col min="2" max="2" width="46.1640625" customWidth="1"/>
  </cols>
  <sheetData>
    <row r="1" spans="1:3" ht="18" customHeight="1" x14ac:dyDescent="0.25">
      <c r="A1" s="1574" t="s">
        <v>276</v>
      </c>
      <c r="B1" s="1574"/>
    </row>
    <row r="2" spans="1:3" ht="18" customHeight="1" x14ac:dyDescent="0.25">
      <c r="A2" s="50" t="s">
        <v>277</v>
      </c>
    </row>
    <row r="3" spans="1:3" ht="18" customHeight="1" x14ac:dyDescent="0.25">
      <c r="A3" s="34" t="s">
        <v>278</v>
      </c>
      <c r="B3" s="1"/>
    </row>
    <row r="4" spans="1:3" ht="18" customHeight="1" x14ac:dyDescent="0.25">
      <c r="A4" s="34" t="s">
        <v>278</v>
      </c>
      <c r="B4" s="1"/>
    </row>
    <row r="5" spans="1:3" ht="18" customHeight="1" x14ac:dyDescent="0.25">
      <c r="A5" s="40">
        <v>44453</v>
      </c>
      <c r="B5" s="16" t="s">
        <v>279</v>
      </c>
      <c r="C5" s="98"/>
    </row>
    <row r="6" spans="1:3" ht="18" customHeight="1" x14ac:dyDescent="0.25">
      <c r="A6" s="40">
        <v>44425</v>
      </c>
      <c r="B6" s="16" t="s">
        <v>280</v>
      </c>
    </row>
    <row r="7" spans="1:3" ht="18" customHeight="1" x14ac:dyDescent="0.25">
      <c r="A7" s="40">
        <v>44425</v>
      </c>
      <c r="B7" s="16" t="s">
        <v>281</v>
      </c>
    </row>
    <row r="8" spans="1:3" ht="18" customHeight="1" x14ac:dyDescent="0.25">
      <c r="A8" s="18">
        <f>A5-A7</f>
        <v>28</v>
      </c>
      <c r="B8" s="16" t="s">
        <v>282</v>
      </c>
    </row>
    <row r="9" spans="1:3" ht="18" customHeight="1" x14ac:dyDescent="0.25">
      <c r="A9" s="18">
        <f>+A5-A6</f>
        <v>28</v>
      </c>
      <c r="B9" s="19" t="s">
        <v>283</v>
      </c>
    </row>
    <row r="10" spans="1:3" ht="18" customHeight="1" x14ac:dyDescent="0.2">
      <c r="A10" s="1575"/>
      <c r="B10" s="1575"/>
    </row>
    <row r="11" spans="1:3" ht="18" customHeight="1" x14ac:dyDescent="0.25">
      <c r="A11" s="1574" t="s">
        <v>284</v>
      </c>
      <c r="B11" s="1574"/>
    </row>
    <row r="12" spans="1:3" ht="18" customHeight="1" x14ac:dyDescent="0.25">
      <c r="A12" s="458" t="s">
        <v>285</v>
      </c>
    </row>
    <row r="13" spans="1:3" ht="18" customHeight="1" x14ac:dyDescent="0.25">
      <c r="A13" s="40">
        <f>A6</f>
        <v>44425</v>
      </c>
      <c r="B13" s="16" t="s">
        <v>280</v>
      </c>
    </row>
    <row r="14" spans="1:3" ht="18" customHeight="1" x14ac:dyDescent="0.2"/>
    <row r="15" spans="1:3" ht="18" customHeight="1" x14ac:dyDescent="0.25">
      <c r="A15" s="50" t="s">
        <v>286</v>
      </c>
    </row>
    <row r="16" spans="1:3" ht="18" customHeight="1" x14ac:dyDescent="0.25">
      <c r="A16" s="50" t="s">
        <v>285</v>
      </c>
    </row>
    <row r="17" spans="1:5" ht="18" customHeight="1" x14ac:dyDescent="0.25">
      <c r="A17" s="13" t="s">
        <v>287</v>
      </c>
      <c r="E17" s="51" t="s">
        <v>288</v>
      </c>
    </row>
    <row r="18" spans="1:5" ht="18" customHeight="1" x14ac:dyDescent="0.25">
      <c r="A18" s="13" t="s">
        <v>289</v>
      </c>
    </row>
    <row r="19" spans="1:5" ht="18" customHeight="1" x14ac:dyDescent="0.25">
      <c r="A19" s="50" t="s">
        <v>290</v>
      </c>
      <c r="E19" s="51" t="s">
        <v>291</v>
      </c>
    </row>
    <row r="20" spans="1:5" ht="18" customHeight="1" x14ac:dyDescent="0.25">
      <c r="A20" s="50" t="s">
        <v>292</v>
      </c>
    </row>
    <row r="21" spans="1:5" ht="18" customHeight="1" x14ac:dyDescent="0.2"/>
    <row r="22" spans="1:5" ht="18" customHeight="1" x14ac:dyDescent="0.25">
      <c r="A22" s="40">
        <v>44425</v>
      </c>
      <c r="B22" s="82">
        <v>0</v>
      </c>
    </row>
    <row r="23" spans="1:5" ht="18" customHeight="1" x14ac:dyDescent="0.25">
      <c r="A23" s="40">
        <v>44453</v>
      </c>
      <c r="B23" s="83">
        <f>A23-A$22</f>
        <v>28</v>
      </c>
    </row>
    <row r="24" spans="1:5" ht="18" customHeight="1" x14ac:dyDescent="0.25">
      <c r="A24" s="40">
        <v>44481</v>
      </c>
      <c r="B24" s="83">
        <f>A24-A$22</f>
        <v>56</v>
      </c>
    </row>
    <row r="25" spans="1:5" ht="18" customHeight="1" x14ac:dyDescent="0.25">
      <c r="A25" s="40">
        <v>44509</v>
      </c>
      <c r="B25" s="83">
        <f>A25-A$22</f>
        <v>84</v>
      </c>
    </row>
    <row r="26" spans="1:5" ht="18" customHeight="1" x14ac:dyDescent="0.25">
      <c r="A26" s="40">
        <v>44537</v>
      </c>
      <c r="B26" s="83">
        <f>A26-A$22</f>
        <v>112</v>
      </c>
    </row>
    <row r="27" spans="1:5" ht="18" customHeight="1" x14ac:dyDescent="0.25">
      <c r="A27" s="40">
        <v>44597</v>
      </c>
      <c r="B27" s="83">
        <f>A27-A$22</f>
        <v>172</v>
      </c>
    </row>
    <row r="28" spans="1:5" ht="18" customHeight="1" x14ac:dyDescent="0.25">
      <c r="A28" s="40"/>
    </row>
  </sheetData>
  <mergeCells count="3">
    <mergeCell ref="A1:B1"/>
    <mergeCell ref="A11:B11"/>
    <mergeCell ref="A10:B10"/>
  </mergeCells>
  <phoneticPr fontId="0" type="noConversion"/>
  <printOptions horizontalCentered="1"/>
  <pageMargins left="0" right="0" top="0.5" bottom="0.5" header="0.5" footer="0.5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53"/>
  </sheetPr>
  <dimension ref="A1:K83"/>
  <sheetViews>
    <sheetView workbookViewId="0">
      <selection activeCell="F4" sqref="F4"/>
    </sheetView>
  </sheetViews>
  <sheetFormatPr defaultColWidth="9" defaultRowHeight="11.25" x14ac:dyDescent="0.2"/>
  <cols>
    <col min="1" max="1" width="7.83203125" customWidth="1"/>
    <col min="2" max="2" width="8.83203125" customWidth="1"/>
    <col min="3" max="4" width="9.83203125" customWidth="1"/>
    <col min="5" max="5" width="7.83203125" customWidth="1"/>
    <col min="6" max="6" width="12.1640625" customWidth="1"/>
    <col min="7" max="7" width="10.1640625" customWidth="1"/>
    <col min="8" max="8" width="12.1640625" customWidth="1"/>
    <col min="9" max="9" width="10.1640625" customWidth="1"/>
    <col min="10" max="11" width="14.83203125" customWidth="1"/>
  </cols>
  <sheetData>
    <row r="1" spans="1:11" ht="19.5" x14ac:dyDescent="0.35">
      <c r="A1" s="1576" t="s">
        <v>293</v>
      </c>
      <c r="B1" s="1576"/>
      <c r="C1" s="1576"/>
      <c r="D1" s="1576"/>
      <c r="E1" s="1576"/>
      <c r="F1" s="1576"/>
      <c r="G1" s="1576"/>
      <c r="H1" s="1576"/>
      <c r="I1" s="1576"/>
      <c r="J1" s="1576"/>
      <c r="K1" s="1576"/>
    </row>
    <row r="2" spans="1:11" ht="24.75" customHeight="1" x14ac:dyDescent="0.2">
      <c r="A2" s="1577" t="s">
        <v>294</v>
      </c>
      <c r="B2" s="1577"/>
      <c r="C2" s="1577"/>
      <c r="D2" s="1577"/>
      <c r="E2" s="1577"/>
      <c r="F2" s="1577"/>
      <c r="G2" s="1577"/>
      <c r="H2" s="1577"/>
      <c r="I2" s="1577"/>
      <c r="J2" s="1577"/>
      <c r="K2" s="1577"/>
    </row>
    <row r="3" spans="1:11" ht="30" customHeight="1" x14ac:dyDescent="0.2">
      <c r="A3" s="1578" t="str">
        <f>+Dates!A12</f>
        <v>28-Days Weight Report ~ September 14, 2021</v>
      </c>
      <c r="B3" s="1578"/>
      <c r="C3" s="1578"/>
      <c r="D3" s="1578"/>
      <c r="E3" s="1578"/>
      <c r="F3" s="1578"/>
      <c r="G3" s="1578"/>
      <c r="H3" s="1578"/>
      <c r="I3" s="1578"/>
      <c r="J3" s="1578"/>
      <c r="K3" s="1578"/>
    </row>
    <row r="4" spans="1:11" ht="14.1" customHeight="1" x14ac:dyDescent="0.2">
      <c r="A4" s="825" t="s">
        <v>95</v>
      </c>
      <c r="B4" s="826" t="s">
        <v>223</v>
      </c>
      <c r="C4" s="826" t="s">
        <v>223</v>
      </c>
      <c r="D4" s="826" t="s">
        <v>91</v>
      </c>
      <c r="E4" s="826" t="s">
        <v>91</v>
      </c>
      <c r="F4" s="827">
        <f>H4</f>
        <v>44453</v>
      </c>
      <c r="G4" s="828">
        <v>41561</v>
      </c>
      <c r="H4" s="829">
        <f>Dates!A5</f>
        <v>44453</v>
      </c>
      <c r="I4" s="828">
        <v>41561</v>
      </c>
      <c r="J4" s="830">
        <f>Dates!A5</f>
        <v>44453</v>
      </c>
      <c r="K4" s="829">
        <v>41561</v>
      </c>
    </row>
    <row r="5" spans="1:11" ht="14.1" customHeight="1" x14ac:dyDescent="0.2">
      <c r="A5" s="825" t="s">
        <v>113</v>
      </c>
      <c r="B5" s="825" t="s">
        <v>96</v>
      </c>
      <c r="C5" s="825" t="s">
        <v>102</v>
      </c>
      <c r="D5" s="825" t="s">
        <v>115</v>
      </c>
      <c r="E5" s="825" t="s">
        <v>116</v>
      </c>
      <c r="F5" s="831" t="s">
        <v>125</v>
      </c>
      <c r="G5" s="825" t="s">
        <v>295</v>
      </c>
      <c r="H5" s="825" t="s">
        <v>296</v>
      </c>
      <c r="I5" s="825" t="s">
        <v>297</v>
      </c>
      <c r="J5" s="825" t="s">
        <v>132</v>
      </c>
      <c r="K5" s="825" t="s">
        <v>298</v>
      </c>
    </row>
    <row r="6" spans="1:11" ht="24" customHeight="1" x14ac:dyDescent="0.25">
      <c r="A6" s="832">
        <v>1</v>
      </c>
      <c r="B6" s="833"/>
      <c r="C6" s="834"/>
      <c r="D6" s="835"/>
      <c r="E6" s="835"/>
      <c r="F6" s="836"/>
      <c r="G6" s="411"/>
      <c r="H6" s="837"/>
      <c r="I6" s="411"/>
      <c r="J6" s="837"/>
      <c r="K6" s="837"/>
    </row>
    <row r="7" spans="1:11" ht="24" customHeight="1" x14ac:dyDescent="0.25">
      <c r="A7" s="838">
        <v>2</v>
      </c>
      <c r="B7" s="839"/>
      <c r="C7" s="834"/>
      <c r="D7" s="835"/>
      <c r="E7" s="835"/>
      <c r="F7" s="836"/>
      <c r="G7" s="411"/>
      <c r="H7" s="837"/>
      <c r="I7" s="411"/>
      <c r="J7" s="837"/>
      <c r="K7" s="837"/>
    </row>
    <row r="8" spans="1:11" ht="24" customHeight="1" x14ac:dyDescent="0.25">
      <c r="A8" s="838">
        <v>3</v>
      </c>
      <c r="B8" s="839"/>
      <c r="C8" s="834"/>
      <c r="D8" s="835"/>
      <c r="E8" s="835"/>
      <c r="F8" s="836"/>
      <c r="G8" s="411"/>
      <c r="H8" s="837"/>
      <c r="I8" s="411"/>
      <c r="J8" s="837"/>
      <c r="K8" s="837"/>
    </row>
    <row r="9" spans="1:11" ht="24" customHeight="1" x14ac:dyDescent="0.25">
      <c r="A9" s="838">
        <v>4</v>
      </c>
      <c r="B9" s="839"/>
      <c r="C9" s="834"/>
      <c r="D9" s="835"/>
      <c r="E9" s="835"/>
      <c r="F9" s="836"/>
      <c r="G9" s="411"/>
      <c r="H9" s="837"/>
      <c r="I9" s="411"/>
      <c r="J9" s="837"/>
      <c r="K9" s="837"/>
    </row>
    <row r="10" spans="1:11" ht="24" customHeight="1" x14ac:dyDescent="0.25">
      <c r="A10" s="832">
        <v>5</v>
      </c>
      <c r="B10" s="840"/>
      <c r="C10" s="834"/>
      <c r="D10" s="835"/>
      <c r="E10" s="835"/>
      <c r="F10" s="836"/>
      <c r="G10" s="411"/>
      <c r="H10" s="837"/>
      <c r="I10" s="411"/>
      <c r="J10" s="837"/>
      <c r="K10" s="837"/>
    </row>
    <row r="11" spans="1:11" ht="24" customHeight="1" x14ac:dyDescent="0.25">
      <c r="A11" s="832">
        <v>8</v>
      </c>
      <c r="B11" s="841"/>
      <c r="C11" s="834"/>
      <c r="D11" s="842"/>
      <c r="E11" s="842"/>
      <c r="F11" s="836"/>
      <c r="G11" s="411"/>
      <c r="H11" s="837"/>
      <c r="I11" s="411"/>
      <c r="J11" s="837"/>
      <c r="K11" s="837"/>
    </row>
    <row r="12" spans="1:11" ht="24" customHeight="1" x14ac:dyDescent="0.25">
      <c r="A12" s="832">
        <v>9</v>
      </c>
      <c r="B12" s="841"/>
      <c r="C12" s="834"/>
      <c r="D12" s="842"/>
      <c r="E12" s="842"/>
      <c r="F12" s="836"/>
      <c r="G12" s="411"/>
      <c r="H12" s="837"/>
      <c r="I12" s="411"/>
      <c r="J12" s="837"/>
      <c r="K12" s="837"/>
    </row>
    <row r="13" spans="1:11" ht="24" customHeight="1" x14ac:dyDescent="0.25">
      <c r="A13" s="832">
        <v>10</v>
      </c>
      <c r="B13" s="841"/>
      <c r="C13" s="834"/>
      <c r="D13" s="842"/>
      <c r="E13" s="842"/>
      <c r="F13" s="836"/>
      <c r="G13" s="411"/>
      <c r="H13" s="837"/>
      <c r="I13" s="411"/>
      <c r="J13" s="837"/>
      <c r="K13" s="837"/>
    </row>
    <row r="14" spans="1:11" ht="24" customHeight="1" x14ac:dyDescent="0.25">
      <c r="A14" s="832">
        <v>11</v>
      </c>
      <c r="B14" s="841"/>
      <c r="C14" s="834"/>
      <c r="D14" s="842"/>
      <c r="E14" s="842"/>
      <c r="F14" s="836"/>
      <c r="G14" s="411"/>
      <c r="H14" s="837"/>
      <c r="I14" s="411"/>
      <c r="J14" s="837"/>
      <c r="K14" s="837"/>
    </row>
    <row r="15" spans="1:11" ht="24" customHeight="1" x14ac:dyDescent="0.25">
      <c r="A15" s="832">
        <v>12</v>
      </c>
      <c r="B15" s="841"/>
      <c r="C15" s="834"/>
      <c r="D15" s="842"/>
      <c r="E15" s="842"/>
      <c r="F15" s="836"/>
      <c r="G15" s="411"/>
      <c r="H15" s="837"/>
      <c r="I15" s="411"/>
      <c r="J15" s="837"/>
      <c r="K15" s="837"/>
    </row>
    <row r="16" spans="1:11" ht="24" customHeight="1" x14ac:dyDescent="0.25">
      <c r="A16" s="832">
        <v>13</v>
      </c>
      <c r="B16" s="841"/>
      <c r="C16" s="834"/>
      <c r="D16" s="842"/>
      <c r="E16" s="842"/>
      <c r="F16" s="836"/>
      <c r="G16" s="411"/>
      <c r="H16" s="837"/>
      <c r="I16" s="411"/>
      <c r="J16" s="837"/>
      <c r="K16" s="837"/>
    </row>
    <row r="17" spans="1:11" ht="24" customHeight="1" x14ac:dyDescent="0.25">
      <c r="A17" s="832">
        <v>14</v>
      </c>
      <c r="B17" s="841"/>
      <c r="C17" s="834"/>
      <c r="D17" s="842"/>
      <c r="E17" s="842"/>
      <c r="F17" s="836"/>
      <c r="G17" s="411"/>
      <c r="H17" s="837"/>
      <c r="I17" s="411"/>
      <c r="J17" s="837"/>
      <c r="K17" s="837"/>
    </row>
    <row r="18" spans="1:11" ht="24" customHeight="1" x14ac:dyDescent="0.25">
      <c r="A18" s="832">
        <v>15</v>
      </c>
      <c r="B18" s="841"/>
      <c r="C18" s="834"/>
      <c r="D18" s="842"/>
      <c r="E18" s="842"/>
      <c r="F18" s="843"/>
      <c r="G18" s="411"/>
      <c r="H18" s="837"/>
      <c r="I18" s="411"/>
      <c r="J18" s="837"/>
      <c r="K18" s="837"/>
    </row>
    <row r="19" spans="1:11" ht="24" customHeight="1" x14ac:dyDescent="0.25">
      <c r="A19" s="844">
        <v>16</v>
      </c>
      <c r="B19" s="841"/>
      <c r="C19" s="845"/>
      <c r="D19" s="846"/>
      <c r="E19" s="842"/>
      <c r="F19" s="843"/>
      <c r="G19" s="411"/>
      <c r="H19" s="837"/>
      <c r="I19" s="411"/>
      <c r="J19" s="837"/>
      <c r="K19" s="837"/>
    </row>
    <row r="20" spans="1:11" ht="24" customHeight="1" x14ac:dyDescent="0.25">
      <c r="A20" s="832">
        <v>17</v>
      </c>
      <c r="B20" s="841"/>
      <c r="C20" s="834"/>
      <c r="D20" s="842"/>
      <c r="E20" s="842"/>
      <c r="F20" s="843"/>
      <c r="G20" s="411"/>
      <c r="H20" s="837"/>
      <c r="I20" s="411"/>
      <c r="J20" s="837"/>
      <c r="K20" s="837"/>
    </row>
    <row r="21" spans="1:11" ht="24" customHeight="1" x14ac:dyDescent="0.25">
      <c r="A21" s="832">
        <v>18</v>
      </c>
      <c r="B21" s="841"/>
      <c r="C21" s="834"/>
      <c r="D21" s="842"/>
      <c r="E21" s="842"/>
      <c r="F21" s="843"/>
      <c r="G21" s="411"/>
      <c r="H21" s="837"/>
      <c r="I21" s="411"/>
      <c r="J21" s="837"/>
      <c r="K21" s="837"/>
    </row>
    <row r="22" spans="1:11" ht="24" customHeight="1" x14ac:dyDescent="0.25">
      <c r="A22" s="832">
        <v>19</v>
      </c>
      <c r="B22" s="841"/>
      <c r="C22" s="834"/>
      <c r="D22" s="842"/>
      <c r="E22" s="842"/>
      <c r="F22" s="843"/>
      <c r="G22" s="411"/>
      <c r="H22" s="837"/>
      <c r="I22" s="411"/>
      <c r="J22" s="837"/>
      <c r="K22" s="837"/>
    </row>
    <row r="23" spans="1:11" ht="24" customHeight="1" x14ac:dyDescent="0.25">
      <c r="A23" s="832">
        <v>20</v>
      </c>
      <c r="B23" s="841"/>
      <c r="C23" s="834"/>
      <c r="D23" s="842"/>
      <c r="E23" s="842"/>
      <c r="F23" s="843"/>
      <c r="G23" s="411"/>
      <c r="H23" s="837"/>
      <c r="I23" s="411"/>
      <c r="J23" s="837"/>
      <c r="K23" s="837"/>
    </row>
    <row r="24" spans="1:11" ht="24" customHeight="1" x14ac:dyDescent="0.25">
      <c r="A24" s="832">
        <v>21</v>
      </c>
      <c r="B24" s="841"/>
      <c r="C24" s="834"/>
      <c r="D24" s="842"/>
      <c r="E24" s="842"/>
      <c r="F24" s="843"/>
      <c r="G24" s="411"/>
      <c r="H24" s="837"/>
      <c r="I24" s="411"/>
      <c r="J24" s="837"/>
      <c r="K24" s="837"/>
    </row>
    <row r="25" spans="1:11" ht="24" customHeight="1" x14ac:dyDescent="0.25">
      <c r="A25" s="832">
        <v>22</v>
      </c>
      <c r="B25" s="841"/>
      <c r="C25" s="834"/>
      <c r="D25" s="842"/>
      <c r="E25" s="842"/>
      <c r="F25" s="847"/>
      <c r="G25" s="411"/>
      <c r="H25" s="848"/>
      <c r="I25" s="411"/>
      <c r="J25" s="848"/>
      <c r="K25" s="848"/>
    </row>
    <row r="26" spans="1:11" ht="24" customHeight="1" x14ac:dyDescent="0.25">
      <c r="A26" s="832">
        <v>23</v>
      </c>
      <c r="B26" s="841"/>
      <c r="C26" s="834"/>
      <c r="D26" s="842"/>
      <c r="E26" s="842"/>
      <c r="F26" s="847"/>
      <c r="G26" s="411"/>
      <c r="H26" s="848"/>
      <c r="I26" s="411"/>
      <c r="J26" s="848"/>
      <c r="K26" s="848"/>
    </row>
    <row r="27" spans="1:11" ht="24" customHeight="1" x14ac:dyDescent="0.25">
      <c r="A27" s="832">
        <v>24</v>
      </c>
      <c r="B27" s="841"/>
      <c r="C27" s="834"/>
      <c r="D27" s="842"/>
      <c r="E27" s="842"/>
      <c r="F27" s="847"/>
      <c r="G27" s="411"/>
      <c r="H27" s="848"/>
      <c r="I27" s="411"/>
      <c r="J27" s="848"/>
      <c r="K27" s="848"/>
    </row>
    <row r="28" spans="1:11" ht="24" customHeight="1" x14ac:dyDescent="0.25">
      <c r="A28" s="832">
        <v>25</v>
      </c>
      <c r="B28" s="841"/>
      <c r="C28" s="834"/>
      <c r="D28" s="842"/>
      <c r="E28" s="842"/>
      <c r="F28" s="849"/>
      <c r="G28" s="411"/>
      <c r="H28" s="848"/>
      <c r="I28" s="411"/>
      <c r="J28" s="848"/>
      <c r="K28" s="848"/>
    </row>
    <row r="29" spans="1:11" ht="24" customHeight="1" x14ac:dyDescent="0.25">
      <c r="A29" s="832">
        <v>26</v>
      </c>
      <c r="B29" s="841"/>
      <c r="C29" s="834"/>
      <c r="D29" s="842"/>
      <c r="E29" s="842"/>
      <c r="F29" s="847"/>
      <c r="G29" s="411"/>
      <c r="H29" s="848"/>
      <c r="I29" s="411"/>
      <c r="J29" s="848"/>
      <c r="K29" s="848"/>
    </row>
    <row r="30" spans="1:11" ht="24" customHeight="1" x14ac:dyDescent="0.25">
      <c r="A30" s="832">
        <v>27</v>
      </c>
      <c r="B30" s="841"/>
      <c r="C30" s="834"/>
      <c r="D30" s="842"/>
      <c r="E30" s="842"/>
      <c r="F30" s="847"/>
      <c r="G30" s="411"/>
      <c r="H30" s="848"/>
      <c r="I30" s="411"/>
      <c r="J30" s="848"/>
      <c r="K30" s="848"/>
    </row>
    <row r="31" spans="1:11" ht="24" customHeight="1" x14ac:dyDescent="0.25">
      <c r="A31" s="832">
        <v>28</v>
      </c>
      <c r="B31" s="841"/>
      <c r="C31" s="834"/>
      <c r="D31" s="842"/>
      <c r="E31" s="842"/>
      <c r="F31" s="847"/>
      <c r="G31" s="411"/>
      <c r="H31" s="848"/>
      <c r="I31" s="411"/>
      <c r="J31" s="848"/>
      <c r="K31" s="848"/>
    </row>
    <row r="32" spans="1:11" ht="24" customHeight="1" x14ac:dyDescent="0.25">
      <c r="A32" s="832">
        <v>29</v>
      </c>
      <c r="B32" s="841"/>
      <c r="C32" s="834"/>
      <c r="D32" s="850"/>
      <c r="E32" s="851"/>
      <c r="F32" s="852"/>
      <c r="G32" s="411"/>
      <c r="H32" s="848"/>
      <c r="I32" s="411"/>
      <c r="J32" s="848"/>
      <c r="K32" s="848"/>
    </row>
    <row r="33" spans="1:11" ht="24" customHeight="1" x14ac:dyDescent="0.25">
      <c r="A33" s="832">
        <v>30</v>
      </c>
      <c r="B33" s="841"/>
      <c r="C33" s="834"/>
      <c r="D33" s="850"/>
      <c r="E33" s="851"/>
      <c r="F33" s="852"/>
      <c r="G33" s="411"/>
      <c r="H33" s="848"/>
      <c r="I33" s="411"/>
      <c r="J33" s="848"/>
      <c r="K33" s="848"/>
    </row>
    <row r="34" spans="1:11" ht="24" customHeight="1" x14ac:dyDescent="0.25">
      <c r="A34" s="832">
        <v>31</v>
      </c>
      <c r="B34" s="841"/>
      <c r="C34" s="834"/>
      <c r="D34" s="850"/>
      <c r="E34" s="851"/>
      <c r="F34" s="852"/>
      <c r="G34" s="411"/>
      <c r="H34" s="848"/>
      <c r="I34" s="411"/>
      <c r="J34" s="848"/>
      <c r="K34" s="848"/>
    </row>
    <row r="35" spans="1:11" ht="24" customHeight="1" x14ac:dyDescent="0.25">
      <c r="A35" s="832">
        <v>32</v>
      </c>
      <c r="B35" s="841"/>
      <c r="C35" s="834"/>
      <c r="D35" s="842"/>
      <c r="E35" s="851"/>
      <c r="F35" s="852"/>
      <c r="G35" s="411"/>
      <c r="H35" s="848"/>
      <c r="I35" s="411"/>
      <c r="J35" s="848"/>
      <c r="K35" s="848"/>
    </row>
    <row r="36" spans="1:11" ht="24" customHeight="1" x14ac:dyDescent="0.25">
      <c r="A36" s="832">
        <v>33</v>
      </c>
      <c r="B36" s="841"/>
      <c r="C36" s="834"/>
      <c r="D36" s="842"/>
      <c r="E36" s="851"/>
      <c r="F36" s="852"/>
      <c r="G36" s="411"/>
      <c r="H36" s="848"/>
      <c r="I36" s="411"/>
      <c r="J36" s="848"/>
      <c r="K36" s="848"/>
    </row>
    <row r="37" spans="1:11" ht="24" customHeight="1" x14ac:dyDescent="0.25">
      <c r="A37" s="832">
        <v>34</v>
      </c>
      <c r="B37" s="841"/>
      <c r="C37" s="834"/>
      <c r="D37" s="842"/>
      <c r="E37" s="851"/>
      <c r="F37" s="852"/>
      <c r="G37" s="411"/>
      <c r="H37" s="848"/>
      <c r="I37" s="411"/>
      <c r="J37" s="848"/>
      <c r="K37" s="848"/>
    </row>
    <row r="38" spans="1:11" ht="24" customHeight="1" x14ac:dyDescent="0.25">
      <c r="A38" s="832">
        <v>36</v>
      </c>
      <c r="B38" s="841"/>
      <c r="C38" s="834"/>
      <c r="D38" s="842"/>
      <c r="E38" s="851"/>
      <c r="F38" s="852"/>
      <c r="G38" s="411"/>
      <c r="H38" s="848"/>
      <c r="I38" s="411"/>
      <c r="J38" s="848"/>
      <c r="K38" s="848"/>
    </row>
    <row r="39" spans="1:11" ht="24" customHeight="1" x14ac:dyDescent="0.25">
      <c r="A39" s="832">
        <v>37</v>
      </c>
      <c r="B39" s="841"/>
      <c r="C39" s="834"/>
      <c r="D39" s="842"/>
      <c r="E39" s="851"/>
      <c r="F39" s="852"/>
      <c r="G39" s="411"/>
      <c r="H39" s="848"/>
      <c r="I39" s="411"/>
      <c r="J39" s="848"/>
      <c r="K39" s="848"/>
    </row>
    <row r="40" spans="1:11" ht="24" customHeight="1" x14ac:dyDescent="0.25">
      <c r="A40" s="832">
        <v>38</v>
      </c>
      <c r="B40" s="841"/>
      <c r="C40" s="834"/>
      <c r="D40" s="842"/>
      <c r="E40" s="851"/>
      <c r="F40" s="852"/>
      <c r="G40" s="411"/>
      <c r="H40" s="848"/>
      <c r="I40" s="411"/>
      <c r="J40" s="848"/>
      <c r="K40" s="848"/>
    </row>
    <row r="41" spans="1:11" ht="24" customHeight="1" x14ac:dyDescent="0.25">
      <c r="A41" s="832">
        <v>40</v>
      </c>
      <c r="B41" s="853"/>
      <c r="C41" s="834"/>
      <c r="D41" s="835"/>
      <c r="E41" s="835"/>
      <c r="F41" s="852"/>
      <c r="G41" s="411"/>
      <c r="H41" s="848"/>
      <c r="I41" s="411"/>
      <c r="J41" s="848"/>
      <c r="K41" s="848"/>
    </row>
    <row r="42" spans="1:11" ht="24" customHeight="1" x14ac:dyDescent="0.25">
      <c r="A42" s="832">
        <v>41</v>
      </c>
      <c r="B42" s="841"/>
      <c r="C42" s="834"/>
      <c r="D42" s="842"/>
      <c r="E42" s="851"/>
      <c r="F42" s="852"/>
      <c r="G42" s="411"/>
      <c r="H42" s="848"/>
      <c r="I42" s="411"/>
      <c r="J42" s="848"/>
      <c r="K42" s="848"/>
    </row>
    <row r="43" spans="1:11" ht="24" customHeight="1" x14ac:dyDescent="0.25">
      <c r="A43" s="832">
        <v>42</v>
      </c>
      <c r="B43" s="841"/>
      <c r="C43" s="834"/>
      <c r="D43" s="842"/>
      <c r="E43" s="851"/>
      <c r="F43" s="852"/>
      <c r="G43" s="411"/>
      <c r="H43" s="848"/>
      <c r="I43" s="411"/>
      <c r="J43" s="848"/>
      <c r="K43" s="848"/>
    </row>
    <row r="44" spans="1:11" ht="24" customHeight="1" x14ac:dyDescent="0.25">
      <c r="A44" s="832">
        <v>43</v>
      </c>
      <c r="B44" s="841"/>
      <c r="C44" s="834"/>
      <c r="D44" s="842"/>
      <c r="E44" s="851"/>
      <c r="F44" s="852"/>
      <c r="G44" s="411"/>
      <c r="H44" s="848"/>
      <c r="I44" s="411"/>
      <c r="J44" s="848"/>
      <c r="K44" s="848"/>
    </row>
    <row r="45" spans="1:11" ht="24" customHeight="1" x14ac:dyDescent="0.25">
      <c r="A45" s="832">
        <v>44</v>
      </c>
      <c r="B45" s="841"/>
      <c r="C45" s="834"/>
      <c r="D45" s="842"/>
      <c r="E45" s="851"/>
      <c r="F45" s="852"/>
      <c r="G45" s="411"/>
      <c r="H45" s="848"/>
      <c r="I45" s="411"/>
      <c r="J45" s="848"/>
      <c r="K45" s="848"/>
    </row>
    <row r="46" spans="1:11" ht="24" customHeight="1" x14ac:dyDescent="0.25">
      <c r="A46" s="832">
        <v>45</v>
      </c>
      <c r="B46" s="841"/>
      <c r="C46" s="834"/>
      <c r="D46" s="842"/>
      <c r="E46" s="851"/>
      <c r="F46" s="852"/>
      <c r="G46" s="411"/>
      <c r="H46" s="848"/>
      <c r="I46" s="411"/>
      <c r="J46" s="848"/>
      <c r="K46" s="848"/>
    </row>
    <row r="47" spans="1:11" ht="24" customHeight="1" x14ac:dyDescent="0.25">
      <c r="A47" s="832">
        <v>46</v>
      </c>
      <c r="B47" s="841"/>
      <c r="C47" s="834"/>
      <c r="D47" s="842"/>
      <c r="E47" s="851"/>
      <c r="F47" s="852"/>
      <c r="G47" s="411"/>
      <c r="H47" s="848"/>
      <c r="I47" s="411"/>
      <c r="J47" s="848"/>
      <c r="K47" s="848"/>
    </row>
    <row r="48" spans="1:11" ht="24" customHeight="1" x14ac:dyDescent="0.25">
      <c r="A48" s="832">
        <v>47</v>
      </c>
      <c r="B48" s="841"/>
      <c r="C48" s="834"/>
      <c r="D48" s="842"/>
      <c r="E48" s="851"/>
      <c r="F48" s="852"/>
      <c r="G48" s="411"/>
      <c r="H48" s="848"/>
      <c r="I48" s="411"/>
      <c r="J48" s="848"/>
      <c r="K48" s="848"/>
    </row>
    <row r="49" spans="1:11" ht="24" customHeight="1" x14ac:dyDescent="0.25">
      <c r="A49" s="832">
        <v>48</v>
      </c>
      <c r="B49" s="841"/>
      <c r="C49" s="834"/>
      <c r="D49" s="842"/>
      <c r="E49" s="851"/>
      <c r="F49" s="852"/>
      <c r="G49" s="411"/>
      <c r="H49" s="848"/>
      <c r="I49" s="411"/>
      <c r="J49" s="848"/>
      <c r="K49" s="848"/>
    </row>
    <row r="50" spans="1:11" ht="24" customHeight="1" x14ac:dyDescent="0.25">
      <c r="A50" s="832">
        <v>49</v>
      </c>
      <c r="B50" s="841"/>
      <c r="C50" s="834"/>
      <c r="D50" s="842"/>
      <c r="E50" s="851"/>
      <c r="F50" s="852"/>
      <c r="G50" s="411"/>
      <c r="H50" s="848"/>
      <c r="I50" s="411"/>
      <c r="J50" s="848"/>
      <c r="K50" s="848"/>
    </row>
    <row r="51" spans="1:11" ht="24" customHeight="1" x14ac:dyDescent="0.25">
      <c r="A51" s="832">
        <v>50</v>
      </c>
      <c r="B51" s="841"/>
      <c r="C51" s="834"/>
      <c r="D51" s="842"/>
      <c r="E51" s="851"/>
      <c r="F51" s="852"/>
      <c r="G51" s="411"/>
      <c r="H51" s="848"/>
      <c r="I51" s="411"/>
      <c r="J51" s="848"/>
      <c r="K51" s="848"/>
    </row>
    <row r="52" spans="1:11" ht="24" customHeight="1" x14ac:dyDescent="0.25">
      <c r="A52" s="832">
        <v>51</v>
      </c>
      <c r="B52" s="841"/>
      <c r="C52" s="834"/>
      <c r="D52" s="842"/>
      <c r="E52" s="851"/>
      <c r="F52" s="852"/>
      <c r="G52" s="411"/>
      <c r="H52" s="848"/>
      <c r="I52" s="411"/>
      <c r="J52" s="848"/>
      <c r="K52" s="848"/>
    </row>
    <row r="53" spans="1:11" ht="24" customHeight="1" x14ac:dyDescent="0.25">
      <c r="A53" s="832">
        <v>52</v>
      </c>
      <c r="B53" s="841"/>
      <c r="C53" s="834"/>
      <c r="D53" s="842"/>
      <c r="E53" s="851"/>
      <c r="F53" s="852"/>
      <c r="G53" s="411"/>
      <c r="H53" s="848"/>
      <c r="I53" s="411"/>
      <c r="J53" s="848"/>
      <c r="K53" s="848"/>
    </row>
    <row r="54" spans="1:11" ht="24" customHeight="1" x14ac:dyDescent="0.25">
      <c r="A54" s="832">
        <v>53</v>
      </c>
      <c r="B54" s="841"/>
      <c r="C54" s="834"/>
      <c r="D54" s="842"/>
      <c r="E54" s="851"/>
      <c r="F54" s="852"/>
      <c r="G54" s="411"/>
      <c r="H54" s="848"/>
      <c r="I54" s="411"/>
      <c r="J54" s="848"/>
      <c r="K54" s="848"/>
    </row>
    <row r="55" spans="1:11" ht="24" customHeight="1" x14ac:dyDescent="0.25">
      <c r="A55" s="832">
        <v>54</v>
      </c>
      <c r="B55" s="841"/>
      <c r="C55" s="834"/>
      <c r="D55" s="842"/>
      <c r="E55" s="851"/>
      <c r="F55" s="852"/>
      <c r="G55" s="411"/>
      <c r="H55" s="848"/>
      <c r="I55" s="411"/>
      <c r="J55" s="848"/>
      <c r="K55" s="848"/>
    </row>
    <row r="56" spans="1:11" ht="24" customHeight="1" x14ac:dyDescent="0.25">
      <c r="A56" s="832">
        <v>55</v>
      </c>
      <c r="B56" s="841"/>
      <c r="C56" s="834"/>
      <c r="D56" s="842"/>
      <c r="E56" s="851"/>
      <c r="F56" s="852"/>
      <c r="G56" s="411"/>
      <c r="H56" s="848"/>
      <c r="I56" s="411"/>
      <c r="J56" s="848"/>
      <c r="K56" s="848"/>
    </row>
    <row r="57" spans="1:11" ht="24" customHeight="1" x14ac:dyDescent="0.25">
      <c r="A57" s="832">
        <v>56</v>
      </c>
      <c r="B57" s="841"/>
      <c r="C57" s="834"/>
      <c r="D57" s="842"/>
      <c r="E57" s="851"/>
      <c r="F57" s="852"/>
      <c r="G57" s="411"/>
      <c r="H57" s="848"/>
      <c r="I57" s="411"/>
      <c r="J57" s="848"/>
      <c r="K57" s="848"/>
    </row>
    <row r="58" spans="1:11" ht="24" customHeight="1" x14ac:dyDescent="0.25">
      <c r="A58" s="832">
        <v>57</v>
      </c>
      <c r="B58" s="841"/>
      <c r="C58" s="834"/>
      <c r="D58" s="842"/>
      <c r="E58" s="851"/>
      <c r="F58" s="852"/>
      <c r="G58" s="411"/>
      <c r="H58" s="848"/>
      <c r="I58" s="411"/>
      <c r="J58" s="848"/>
      <c r="K58" s="848"/>
    </row>
    <row r="59" spans="1:11" ht="24" customHeight="1" x14ac:dyDescent="0.25">
      <c r="A59" s="832">
        <v>58</v>
      </c>
      <c r="B59" s="841"/>
      <c r="C59" s="834"/>
      <c r="D59" s="842"/>
      <c r="E59" s="851"/>
      <c r="F59" s="852"/>
      <c r="G59" s="411"/>
      <c r="H59" s="848"/>
      <c r="I59" s="411"/>
      <c r="J59" s="848"/>
      <c r="K59" s="848"/>
    </row>
    <row r="60" spans="1:11" ht="24" customHeight="1" x14ac:dyDescent="0.25">
      <c r="A60" s="832">
        <v>59</v>
      </c>
      <c r="B60" s="841"/>
      <c r="C60" s="834"/>
      <c r="D60" s="842"/>
      <c r="E60" s="851"/>
      <c r="F60" s="852"/>
      <c r="G60" s="411"/>
      <c r="H60" s="848"/>
      <c r="I60" s="411"/>
      <c r="J60" s="848"/>
      <c r="K60" s="848"/>
    </row>
    <row r="61" spans="1:11" ht="24" customHeight="1" x14ac:dyDescent="0.25">
      <c r="A61" s="832">
        <v>60</v>
      </c>
      <c r="B61" s="841"/>
      <c r="C61" s="834"/>
      <c r="D61" s="842"/>
      <c r="E61" s="851"/>
      <c r="F61" s="852"/>
      <c r="G61" s="411"/>
      <c r="H61" s="848"/>
      <c r="I61" s="411"/>
      <c r="J61" s="848"/>
      <c r="K61" s="848"/>
    </row>
    <row r="62" spans="1:11" ht="24" customHeight="1" x14ac:dyDescent="0.25">
      <c r="A62" s="832">
        <v>61</v>
      </c>
      <c r="B62" s="841"/>
      <c r="C62" s="834"/>
      <c r="D62" s="842"/>
      <c r="E62" s="851"/>
      <c r="F62" s="852"/>
      <c r="G62" s="411"/>
      <c r="H62" s="848"/>
      <c r="I62" s="411"/>
      <c r="J62" s="848"/>
      <c r="K62" s="848"/>
    </row>
    <row r="63" spans="1:11" ht="24" customHeight="1" x14ac:dyDescent="0.25">
      <c r="A63" s="832">
        <v>62</v>
      </c>
      <c r="B63" s="841"/>
      <c r="C63" s="834"/>
      <c r="D63" s="842"/>
      <c r="E63" s="851"/>
      <c r="F63" s="852"/>
      <c r="G63" s="411"/>
      <c r="H63" s="848"/>
      <c r="I63" s="411"/>
      <c r="J63" s="848"/>
      <c r="K63" s="848"/>
    </row>
    <row r="64" spans="1:11" ht="24" customHeight="1" x14ac:dyDescent="0.25">
      <c r="A64" s="832">
        <v>64</v>
      </c>
      <c r="B64" s="841"/>
      <c r="C64" s="834"/>
      <c r="D64" s="842"/>
      <c r="E64" s="851"/>
      <c r="F64" s="852"/>
      <c r="G64" s="411"/>
      <c r="H64" s="848"/>
      <c r="I64" s="411"/>
      <c r="J64" s="848"/>
      <c r="K64" s="848"/>
    </row>
    <row r="65" spans="1:11" ht="24" customHeight="1" x14ac:dyDescent="0.25">
      <c r="A65" s="832">
        <v>65</v>
      </c>
      <c r="B65" s="841"/>
      <c r="C65" s="834"/>
      <c r="D65" s="842"/>
      <c r="E65" s="851"/>
      <c r="F65" s="852"/>
      <c r="G65" s="411"/>
      <c r="H65" s="848"/>
      <c r="I65" s="411"/>
      <c r="J65" s="848"/>
      <c r="K65" s="848"/>
    </row>
    <row r="66" spans="1:11" ht="24" customHeight="1" x14ac:dyDescent="0.25">
      <c r="A66" s="832">
        <v>66</v>
      </c>
      <c r="B66" s="841"/>
      <c r="C66" s="834"/>
      <c r="D66" s="842"/>
      <c r="E66" s="851"/>
      <c r="F66" s="852"/>
      <c r="G66" s="411"/>
      <c r="H66" s="848"/>
      <c r="I66" s="411"/>
      <c r="J66" s="848"/>
      <c r="K66" s="848"/>
    </row>
    <row r="67" spans="1:11" ht="24" customHeight="1" x14ac:dyDescent="0.25">
      <c r="A67" s="832">
        <v>67</v>
      </c>
      <c r="B67" s="841"/>
      <c r="C67" s="834"/>
      <c r="D67" s="835"/>
      <c r="E67" s="835"/>
      <c r="F67" s="852"/>
      <c r="G67" s="411"/>
      <c r="H67" s="848"/>
      <c r="I67" s="411"/>
      <c r="J67" s="848"/>
      <c r="K67" s="848"/>
    </row>
    <row r="68" spans="1:11" ht="24" customHeight="1" x14ac:dyDescent="0.25">
      <c r="A68" s="832">
        <v>68</v>
      </c>
      <c r="B68" s="841"/>
      <c r="C68" s="834"/>
      <c r="D68" s="835"/>
      <c r="E68" s="835"/>
      <c r="F68" s="852"/>
      <c r="G68" s="411"/>
      <c r="H68" s="848"/>
      <c r="I68" s="411"/>
      <c r="J68" s="848"/>
      <c r="K68" s="848"/>
    </row>
    <row r="69" spans="1:11" ht="24.75" customHeight="1" x14ac:dyDescent="0.25">
      <c r="A69" s="832">
        <v>69</v>
      </c>
      <c r="B69" s="841"/>
      <c r="C69" s="834"/>
      <c r="D69" s="835"/>
      <c r="E69" s="835"/>
      <c r="F69" s="854"/>
      <c r="G69" s="411"/>
      <c r="H69" s="855"/>
      <c r="I69" s="411"/>
      <c r="J69" s="855"/>
      <c r="K69" s="855"/>
    </row>
    <row r="70" spans="1:11" ht="21" customHeight="1" x14ac:dyDescent="0.25">
      <c r="A70" s="832">
        <v>70</v>
      </c>
      <c r="B70" s="841"/>
      <c r="C70" s="834"/>
      <c r="D70" s="835"/>
      <c r="E70" s="835"/>
      <c r="F70" s="854"/>
      <c r="G70" s="411"/>
      <c r="H70" s="855"/>
      <c r="I70" s="411"/>
      <c r="J70" s="855"/>
      <c r="K70" s="855"/>
    </row>
    <row r="71" spans="1:11" ht="24" customHeight="1" x14ac:dyDescent="0.25">
      <c r="A71" s="832">
        <v>71</v>
      </c>
      <c r="B71" s="841"/>
      <c r="C71" s="834"/>
      <c r="D71" s="835"/>
      <c r="E71" s="835"/>
      <c r="F71" s="854"/>
      <c r="G71" s="411"/>
      <c r="H71" s="855"/>
      <c r="I71" s="411"/>
      <c r="J71" s="855"/>
      <c r="K71" s="855"/>
    </row>
    <row r="72" spans="1:11" ht="24" customHeight="1" x14ac:dyDescent="0.25">
      <c r="A72" s="832">
        <v>72</v>
      </c>
      <c r="B72" s="841"/>
      <c r="C72" s="834"/>
      <c r="D72" s="835"/>
      <c r="E72" s="835"/>
      <c r="F72" s="854"/>
      <c r="G72" s="411"/>
      <c r="H72" s="855"/>
      <c r="I72" s="411"/>
      <c r="J72" s="855"/>
      <c r="K72" s="855"/>
    </row>
    <row r="73" spans="1:11" ht="24" customHeight="1" x14ac:dyDescent="0.25">
      <c r="A73" s="832">
        <v>73</v>
      </c>
      <c r="B73" s="841"/>
      <c r="C73" s="834"/>
      <c r="D73" s="835"/>
      <c r="E73" s="835"/>
      <c r="F73" s="854"/>
      <c r="G73" s="411"/>
      <c r="H73" s="855"/>
      <c r="I73" s="411"/>
      <c r="J73" s="855"/>
      <c r="K73" s="855"/>
    </row>
    <row r="74" spans="1:11" ht="24" customHeight="1" x14ac:dyDescent="0.25">
      <c r="A74" s="832">
        <v>74</v>
      </c>
      <c r="B74" s="841"/>
      <c r="C74" s="834"/>
      <c r="D74" s="835"/>
      <c r="E74" s="835"/>
      <c r="F74" s="854"/>
      <c r="G74" s="411"/>
      <c r="H74" s="855"/>
      <c r="I74" s="411"/>
      <c r="J74" s="855"/>
      <c r="K74" s="855"/>
    </row>
    <row r="75" spans="1:11" ht="24" customHeight="1" x14ac:dyDescent="0.25">
      <c r="A75" s="832">
        <v>75</v>
      </c>
      <c r="B75" s="841"/>
      <c r="C75" s="834"/>
      <c r="D75" s="835"/>
      <c r="E75" s="835"/>
      <c r="F75" s="854"/>
      <c r="G75" s="411"/>
      <c r="H75" s="855"/>
      <c r="I75" s="411"/>
      <c r="J75" s="855"/>
      <c r="K75" s="855"/>
    </row>
    <row r="76" spans="1:11" ht="24" customHeight="1" x14ac:dyDescent="0.25">
      <c r="A76" s="832">
        <v>76</v>
      </c>
      <c r="B76" s="841"/>
      <c r="C76" s="834"/>
      <c r="D76" s="842"/>
      <c r="E76" s="842"/>
      <c r="F76" s="854"/>
      <c r="G76" s="411"/>
      <c r="H76" s="855"/>
      <c r="I76" s="411"/>
      <c r="J76" s="855"/>
      <c r="K76" s="855"/>
    </row>
    <row r="77" spans="1:11" ht="24" customHeight="1" x14ac:dyDescent="0.25">
      <c r="A77" s="832">
        <v>77</v>
      </c>
      <c r="B77" s="841"/>
      <c r="C77" s="834"/>
      <c r="D77" s="842"/>
      <c r="E77" s="842"/>
      <c r="F77" s="854"/>
      <c r="G77" s="411"/>
      <c r="H77" s="855"/>
      <c r="I77" s="411"/>
      <c r="J77" s="855"/>
      <c r="K77" s="855"/>
    </row>
    <row r="78" spans="1:11" ht="24" customHeight="1" x14ac:dyDescent="0.25">
      <c r="A78" s="832">
        <v>78</v>
      </c>
      <c r="B78" s="841"/>
      <c r="C78" s="834"/>
      <c r="D78" s="842"/>
      <c r="E78" s="842"/>
      <c r="F78" s="854"/>
      <c r="G78" s="411"/>
      <c r="H78" s="855"/>
      <c r="I78" s="411"/>
      <c r="J78" s="855"/>
      <c r="K78" s="855"/>
    </row>
    <row r="79" spans="1:11" ht="24" customHeight="1" x14ac:dyDescent="0.25">
      <c r="A79" s="832">
        <v>79</v>
      </c>
      <c r="B79" s="841"/>
      <c r="C79" s="834"/>
      <c r="D79" s="835"/>
      <c r="E79" s="835"/>
      <c r="F79" s="854"/>
      <c r="G79" s="411"/>
      <c r="H79" s="855"/>
      <c r="I79" s="411"/>
      <c r="J79" s="855"/>
      <c r="K79" s="855"/>
    </row>
    <row r="80" spans="1:11" ht="24" customHeight="1" x14ac:dyDescent="0.25">
      <c r="A80" s="832">
        <v>80</v>
      </c>
      <c r="B80" s="841"/>
      <c r="C80" s="834"/>
      <c r="D80" s="842"/>
      <c r="E80" s="851"/>
      <c r="F80" s="854"/>
      <c r="G80" s="411"/>
      <c r="H80" s="855"/>
      <c r="I80" s="411"/>
      <c r="J80" s="855"/>
      <c r="K80" s="855"/>
    </row>
    <row r="81" spans="1:11" ht="24" customHeight="1" x14ac:dyDescent="0.25">
      <c r="A81" s="832">
        <v>81</v>
      </c>
      <c r="B81" s="841"/>
      <c r="C81" s="834"/>
      <c r="D81" s="842"/>
      <c r="E81" s="851"/>
      <c r="F81" s="854"/>
      <c r="G81" s="411"/>
      <c r="H81" s="855"/>
      <c r="I81" s="411"/>
      <c r="J81" s="855"/>
      <c r="K81" s="855"/>
    </row>
    <row r="82" spans="1:11" ht="24" customHeight="1" x14ac:dyDescent="0.25">
      <c r="A82" s="832">
        <v>82</v>
      </c>
      <c r="B82" s="841"/>
      <c r="C82" s="834"/>
      <c r="D82" s="842"/>
      <c r="E82" s="851"/>
      <c r="F82" s="854"/>
      <c r="G82" s="411"/>
      <c r="H82" s="855"/>
      <c r="I82" s="411"/>
      <c r="J82" s="855"/>
      <c r="K82" s="855"/>
    </row>
    <row r="83" spans="1:11" ht="24" customHeight="1" x14ac:dyDescent="0.25">
      <c r="A83" s="832">
        <v>83</v>
      </c>
      <c r="B83" s="841"/>
      <c r="C83" s="834"/>
      <c r="D83" s="842"/>
      <c r="E83" s="851"/>
      <c r="F83" s="854"/>
      <c r="G83" s="411"/>
      <c r="H83" s="855"/>
      <c r="I83" s="411"/>
      <c r="J83" s="855"/>
      <c r="K83" s="855"/>
    </row>
  </sheetData>
  <mergeCells count="3">
    <mergeCell ref="A1:K1"/>
    <mergeCell ref="A2:K2"/>
    <mergeCell ref="A3:K3"/>
  </mergeCells>
  <phoneticPr fontId="0" type="noConversion"/>
  <printOptions horizontalCentered="1"/>
  <pageMargins left="0.5" right="0.5" top="0.5" bottom="0.5" header="0.5" footer="0.25"/>
  <pageSetup scale="74" orientation="portrait" r:id="rId1"/>
  <headerFooter>
    <oddFooter>&amp;L&amp;F&amp;C&amp;P&amp;R&amp;D</oddFooter>
  </headerFooter>
  <rowBreaks count="3" manualBreakCount="3">
    <brk id="37" max="16383" man="1"/>
    <brk id="58" max="16383" man="1"/>
    <brk id="83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Consign</vt:lpstr>
      <vt:lpstr>Report</vt:lpstr>
      <vt:lpstr>Sheet1</vt:lpstr>
      <vt:lpstr>Summary</vt:lpstr>
      <vt:lpstr>Leaders</vt:lpstr>
      <vt:lpstr>Ultrasound</vt:lpstr>
      <vt:lpstr>Culls</vt:lpstr>
      <vt:lpstr>Dates</vt:lpstr>
      <vt:lpstr>Weights</vt:lpstr>
      <vt:lpstr>Culled</vt:lpstr>
      <vt:lpstr>Treated</vt:lpstr>
      <vt:lpstr>Index</vt:lpstr>
      <vt:lpstr>Registration Number Report</vt:lpstr>
      <vt:lpstr>RFI</vt:lpstr>
      <vt:lpstr>Sale Order</vt:lpstr>
      <vt:lpstr>Culled!Print_Area</vt:lpstr>
      <vt:lpstr>Culls!Print_Area</vt:lpstr>
      <vt:lpstr>Dates!Print_Area</vt:lpstr>
      <vt:lpstr>Index!Print_Area</vt:lpstr>
      <vt:lpstr>Leaders!Print_Area</vt:lpstr>
      <vt:lpstr>Report!Print_Area</vt:lpstr>
      <vt:lpstr>Summary!Print_Area</vt:lpstr>
      <vt:lpstr>Treated!Print_Area</vt:lpstr>
      <vt:lpstr>Ultrasound!Print_Area</vt:lpstr>
      <vt:lpstr>Index!Print_Titles</vt:lpstr>
      <vt:lpstr>Report!Print_Titles</vt:lpstr>
      <vt:lpstr>Treated!Print_Titles</vt:lpstr>
      <vt:lpstr>Ultrasound!Print_Titles</vt:lpstr>
      <vt:lpstr>Weights!Print_Titles</vt:lpstr>
    </vt:vector>
  </TitlesOfParts>
  <Manager/>
  <Company>Clemson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Extension Field Operations</dc:creator>
  <cp:keywords/>
  <dc:description/>
  <cp:lastModifiedBy>Steven Meadows</cp:lastModifiedBy>
  <cp:revision/>
  <cp:lastPrinted>2021-12-12T17:09:29Z</cp:lastPrinted>
  <dcterms:created xsi:type="dcterms:W3CDTF">1999-09-22T14:30:42Z</dcterms:created>
  <dcterms:modified xsi:type="dcterms:W3CDTF">2021-12-16T15:09:32Z</dcterms:modified>
  <cp:category/>
  <cp:contentStatus/>
</cp:coreProperties>
</file>