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AppData\Local\Microsoft\Windows\INetCache\Content.Outlook\UEVBLKUN\"/>
    </mc:Choice>
  </mc:AlternateContent>
  <xr:revisionPtr revIDLastSave="0" documentId="8_{1EE60561-8A35-4DB4-9AD0-9BC3EF4C8E77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Consign" sheetId="4" r:id="rId1"/>
    <sheet name="Report" sheetId="1" r:id="rId2"/>
    <sheet name="Summary" sheetId="2" state="hidden" r:id="rId3"/>
    <sheet name="Leaders" sheetId="24" state="hidden" r:id="rId4"/>
    <sheet name="Ultrasound" sheetId="21" state="hidden" r:id="rId5"/>
    <sheet name="Culls" sheetId="9" state="hidden" r:id="rId6"/>
    <sheet name="Dates" sheetId="5" state="hidden" r:id="rId7"/>
    <sheet name="Weights" sheetId="6" state="hidden" r:id="rId8"/>
    <sheet name="Culled" sheetId="22" state="hidden" r:id="rId9"/>
    <sheet name="Treated" sheetId="23" state="hidden" r:id="rId10"/>
    <sheet name="Index" sheetId="26" state="hidden" r:id="rId11"/>
    <sheet name="Registration Number Report" sheetId="28" state="hidden" r:id="rId12"/>
    <sheet name="RFI" sheetId="29" state="hidden" r:id="rId13"/>
    <sheet name="Sale Order" sheetId="30" state="hidden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Report!$A$1:$AH$76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1" l="1"/>
  <c r="T52" i="1"/>
  <c r="U52" i="1"/>
  <c r="W52" i="1"/>
  <c r="AC52" i="1"/>
  <c r="T74" i="1" l="1"/>
  <c r="T75" i="1"/>
  <c r="T76" i="1"/>
  <c r="T73" i="1"/>
  <c r="T63" i="1"/>
  <c r="T64" i="1"/>
  <c r="T65" i="1"/>
  <c r="T66" i="1"/>
  <c r="T67" i="1"/>
  <c r="T68" i="1"/>
  <c r="T69" i="1"/>
  <c r="T70" i="1"/>
  <c r="T62" i="1"/>
  <c r="T50" i="1"/>
  <c r="T51" i="1"/>
  <c r="T53" i="1"/>
  <c r="T54" i="1"/>
  <c r="T55" i="1"/>
  <c r="T56" i="1"/>
  <c r="T57" i="1"/>
  <c r="T58" i="1"/>
  <c r="T59" i="1"/>
  <c r="T49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6" i="1"/>
  <c r="U7" i="1" l="1"/>
  <c r="L60" i="1" l="1"/>
  <c r="M60" i="1"/>
  <c r="AA60" i="1"/>
  <c r="N9" i="2" s="1"/>
  <c r="Z60" i="1"/>
  <c r="M9" i="2" s="1"/>
  <c r="Y60" i="1"/>
  <c r="R60" i="1"/>
  <c r="Q49" i="1"/>
  <c r="B60" i="1"/>
  <c r="AJ49" i="1"/>
  <c r="AM49" i="1" s="1"/>
  <c r="AG49" i="1"/>
  <c r="AC49" i="1"/>
  <c r="U49" i="1"/>
  <c r="Z77" i="1"/>
  <c r="Q73" i="1"/>
  <c r="W73" i="1" s="1"/>
  <c r="Q74" i="1"/>
  <c r="W74" i="1" s="1"/>
  <c r="Q75" i="1"/>
  <c r="W75" i="1" s="1"/>
  <c r="Q76" i="1"/>
  <c r="W76" i="1" s="1"/>
  <c r="S77" i="1"/>
  <c r="B77" i="1"/>
  <c r="B71" i="1"/>
  <c r="B47" i="1"/>
  <c r="AB77" i="1"/>
  <c r="AA77" i="1"/>
  <c r="Z71" i="1"/>
  <c r="Y77" i="1"/>
  <c r="Q69" i="1"/>
  <c r="W69" i="1" s="1"/>
  <c r="Q70" i="1"/>
  <c r="W70" i="1" s="1"/>
  <c r="Q62" i="1"/>
  <c r="Q63" i="1"/>
  <c r="W63" i="1" s="1"/>
  <c r="Q64" i="1"/>
  <c r="Q65" i="1"/>
  <c r="W65" i="1" s="1"/>
  <c r="Q66" i="1"/>
  <c r="W66" i="1" s="1"/>
  <c r="Q67" i="1"/>
  <c r="W67" i="1" s="1"/>
  <c r="Q68" i="1"/>
  <c r="W68" i="1" s="1"/>
  <c r="U73" i="1"/>
  <c r="U74" i="1"/>
  <c r="U75" i="1"/>
  <c r="U76" i="1"/>
  <c r="AA71" i="1"/>
  <c r="AB71" i="1"/>
  <c r="Y71" i="1"/>
  <c r="U63" i="1"/>
  <c r="U64" i="1"/>
  <c r="U65" i="1"/>
  <c r="U66" i="1"/>
  <c r="U67" i="1"/>
  <c r="U68" i="1"/>
  <c r="U69" i="1"/>
  <c r="U70" i="1"/>
  <c r="Q50" i="1"/>
  <c r="W50" i="1" s="1"/>
  <c r="Q51" i="1"/>
  <c r="W51" i="1" s="1"/>
  <c r="Q53" i="1"/>
  <c r="W53" i="1" s="1"/>
  <c r="Q54" i="1"/>
  <c r="W54" i="1" s="1"/>
  <c r="Q55" i="1"/>
  <c r="W55" i="1" s="1"/>
  <c r="Q56" i="1"/>
  <c r="W56" i="1" s="1"/>
  <c r="Q57" i="1"/>
  <c r="W57" i="1" s="1"/>
  <c r="Q58" i="1"/>
  <c r="W58" i="1" s="1"/>
  <c r="Q59" i="1"/>
  <c r="W59" i="1" s="1"/>
  <c r="AB47" i="1"/>
  <c r="AA47" i="1"/>
  <c r="Z47" i="1"/>
  <c r="Y47" i="1"/>
  <c r="Q6" i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Q32" i="1"/>
  <c r="W32" i="1" s="1"/>
  <c r="Q33" i="1"/>
  <c r="W33" i="1" s="1"/>
  <c r="Q34" i="1"/>
  <c r="W34" i="1" s="1"/>
  <c r="Q35" i="1"/>
  <c r="W35" i="1" s="1"/>
  <c r="Q36" i="1"/>
  <c r="Q37" i="1"/>
  <c r="W37" i="1" s="1"/>
  <c r="Q38" i="1"/>
  <c r="W38" i="1" s="1"/>
  <c r="Q39" i="1"/>
  <c r="W39" i="1" s="1"/>
  <c r="Q40" i="1"/>
  <c r="W40" i="1" s="1"/>
  <c r="Q41" i="1"/>
  <c r="W41" i="1" s="1"/>
  <c r="Q42" i="1"/>
  <c r="W42" i="1" s="1"/>
  <c r="Q43" i="1"/>
  <c r="W43" i="1" s="1"/>
  <c r="Q44" i="1"/>
  <c r="W44" i="1" s="1"/>
  <c r="Q45" i="1"/>
  <c r="W45" i="1" s="1"/>
  <c r="Q46" i="1"/>
  <c r="W46" i="1" s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S47" i="1"/>
  <c r="R47" i="1"/>
  <c r="L77" i="1"/>
  <c r="M47" i="1"/>
  <c r="L71" i="1"/>
  <c r="L47" i="1"/>
  <c r="M77" i="1"/>
  <c r="M71" i="1"/>
  <c r="P47" i="1"/>
  <c r="AC76" i="1"/>
  <c r="AC75" i="1"/>
  <c r="AC74" i="1"/>
  <c r="AC73" i="1"/>
  <c r="AC70" i="1"/>
  <c r="AC69" i="1"/>
  <c r="AC68" i="1"/>
  <c r="AC67" i="1"/>
  <c r="AC66" i="1"/>
  <c r="AC65" i="1"/>
  <c r="AC64" i="1"/>
  <c r="AC63" i="1"/>
  <c r="AC62" i="1"/>
  <c r="AC59" i="1"/>
  <c r="AB60" i="1" s="1"/>
  <c r="O9" i="2" s="1"/>
  <c r="AC58" i="1"/>
  <c r="AC57" i="1"/>
  <c r="AC56" i="1"/>
  <c r="AC55" i="1"/>
  <c r="AC54" i="1"/>
  <c r="AC53" i="1"/>
  <c r="AC51" i="1"/>
  <c r="AC50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U59" i="1"/>
  <c r="U58" i="1"/>
  <c r="U57" i="1"/>
  <c r="U56" i="1"/>
  <c r="U55" i="1"/>
  <c r="U54" i="1"/>
  <c r="U53" i="1"/>
  <c r="U51" i="1"/>
  <c r="U50" i="1"/>
  <c r="S60" i="1"/>
  <c r="R77" i="1"/>
  <c r="R71" i="1"/>
  <c r="P77" i="1"/>
  <c r="P71" i="1"/>
  <c r="AJ35" i="1"/>
  <c r="AJ34" i="1"/>
  <c r="AJ33" i="1"/>
  <c r="AG31" i="1"/>
  <c r="AJ31" i="1"/>
  <c r="AL31" i="1" s="1"/>
  <c r="AG30" i="1"/>
  <c r="AJ30" i="1"/>
  <c r="AL30" i="1" s="1"/>
  <c r="AG29" i="1"/>
  <c r="AG28" i="1"/>
  <c r="AG27" i="1"/>
  <c r="AG26" i="1"/>
  <c r="AG25" i="1"/>
  <c r="AG24" i="1"/>
  <c r="AG23" i="1"/>
  <c r="AG22" i="1"/>
  <c r="A9" i="5"/>
  <c r="AJ75" i="1"/>
  <c r="AL75" i="1" s="1"/>
  <c r="AG75" i="1"/>
  <c r="AG6" i="28"/>
  <c r="AJ6" i="28"/>
  <c r="AN6" i="28"/>
  <c r="AG7" i="28"/>
  <c r="AJ7" i="28"/>
  <c r="AM7" i="28"/>
  <c r="AL7" i="28"/>
  <c r="AN7" i="28"/>
  <c r="AG8" i="28"/>
  <c r="AJ8" i="28"/>
  <c r="AL8" i="28"/>
  <c r="AM8" i="28"/>
  <c r="AG9" i="28"/>
  <c r="AJ9" i="28"/>
  <c r="AM9" i="28"/>
  <c r="AL9" i="28"/>
  <c r="AN9" i="28"/>
  <c r="AG10" i="28"/>
  <c r="AJ10" i="28"/>
  <c r="AN10" i="28"/>
  <c r="AG11" i="28"/>
  <c r="AJ11" i="28"/>
  <c r="AL11" i="28"/>
  <c r="AM11" i="28"/>
  <c r="AN11" i="28"/>
  <c r="AG12" i="28"/>
  <c r="AJ12" i="28"/>
  <c r="AL12" i="28"/>
  <c r="AM12" i="28"/>
  <c r="AG13" i="28"/>
  <c r="AJ13" i="28"/>
  <c r="AM13" i="28"/>
  <c r="AL13" i="28"/>
  <c r="AN13" i="28"/>
  <c r="AG14" i="28"/>
  <c r="AJ14" i="28"/>
  <c r="AN14" i="28"/>
  <c r="AG15" i="28"/>
  <c r="AJ15" i="28"/>
  <c r="AL15" i="28"/>
  <c r="AM15" i="28"/>
  <c r="AN15" i="28"/>
  <c r="AG16" i="28"/>
  <c r="AJ16" i="28"/>
  <c r="AL16" i="28"/>
  <c r="AM16" i="28"/>
  <c r="AG17" i="28"/>
  <c r="AJ17" i="28"/>
  <c r="AM17" i="28"/>
  <c r="AL17" i="28"/>
  <c r="AN17" i="28"/>
  <c r="AG18" i="28"/>
  <c r="AJ18" i="28"/>
  <c r="AN18" i="28"/>
  <c r="AG19" i="28"/>
  <c r="AJ19" i="28"/>
  <c r="AL19" i="28"/>
  <c r="AM19" i="28"/>
  <c r="AN19" i="28"/>
  <c r="AG20" i="28"/>
  <c r="AJ20" i="28"/>
  <c r="AL20" i="28"/>
  <c r="AM20" i="28"/>
  <c r="AG21" i="28"/>
  <c r="AJ21" i="28"/>
  <c r="AM21" i="28"/>
  <c r="AL21" i="28"/>
  <c r="AN21" i="28"/>
  <c r="AG22" i="28"/>
  <c r="AJ22" i="28"/>
  <c r="AN22" i="28"/>
  <c r="AG23" i="28"/>
  <c r="AJ23" i="28"/>
  <c r="AL23" i="28"/>
  <c r="AM23" i="28"/>
  <c r="AN23" i="28"/>
  <c r="AG24" i="28"/>
  <c r="AJ24" i="28"/>
  <c r="AL24" i="28"/>
  <c r="AM24" i="28"/>
  <c r="AG25" i="28"/>
  <c r="AJ25" i="28"/>
  <c r="AM25" i="28"/>
  <c r="AL25" i="28"/>
  <c r="AN25" i="28"/>
  <c r="AG26" i="28"/>
  <c r="AJ26" i="28"/>
  <c r="AG27" i="28"/>
  <c r="AJ27" i="28"/>
  <c r="AL27" i="28"/>
  <c r="AM27" i="28"/>
  <c r="AN27" i="28"/>
  <c r="AG28" i="28"/>
  <c r="AJ28" i="28"/>
  <c r="AG29" i="28"/>
  <c r="AJ29" i="28"/>
  <c r="AM29" i="28"/>
  <c r="AL29" i="28"/>
  <c r="AN29" i="28"/>
  <c r="AG30" i="28"/>
  <c r="AJ30" i="28"/>
  <c r="AM30" i="28"/>
  <c r="AG31" i="28"/>
  <c r="AJ31" i="28"/>
  <c r="AL31" i="28"/>
  <c r="AM31" i="28"/>
  <c r="AN31" i="28"/>
  <c r="AG32" i="28"/>
  <c r="AJ32" i="28"/>
  <c r="AM32" i="28"/>
  <c r="AG33" i="28"/>
  <c r="AJ33" i="28"/>
  <c r="AM33" i="28"/>
  <c r="AL33" i="28"/>
  <c r="AN33" i="28"/>
  <c r="AG34" i="28"/>
  <c r="AJ34" i="28"/>
  <c r="AM34" i="28"/>
  <c r="AG35" i="28"/>
  <c r="AJ35" i="28"/>
  <c r="AL35" i="28"/>
  <c r="AM35" i="28"/>
  <c r="AN35" i="28"/>
  <c r="AG36" i="28"/>
  <c r="AJ36" i="28"/>
  <c r="AM36" i="28"/>
  <c r="AG37" i="28"/>
  <c r="AJ37" i="28"/>
  <c r="AM37" i="28"/>
  <c r="AL37" i="28"/>
  <c r="AN37" i="28"/>
  <c r="AG38" i="28"/>
  <c r="AJ38" i="28"/>
  <c r="AM38" i="28"/>
  <c r="AG39" i="28"/>
  <c r="AJ39" i="28"/>
  <c r="AL39" i="28"/>
  <c r="AM39" i="28"/>
  <c r="AN39" i="28"/>
  <c r="AG40" i="28"/>
  <c r="AJ40" i="28"/>
  <c r="AM40" i="28"/>
  <c r="AG41" i="28"/>
  <c r="AG42" i="28"/>
  <c r="AG45" i="28"/>
  <c r="AJ45" i="28"/>
  <c r="AN45" i="28"/>
  <c r="AL45" i="28"/>
  <c r="AM45" i="28"/>
  <c r="AG46" i="28"/>
  <c r="AJ46" i="28"/>
  <c r="AM46" i="28"/>
  <c r="AL46" i="28"/>
  <c r="AG47" i="28"/>
  <c r="AJ47" i="28"/>
  <c r="AL47" i="28"/>
  <c r="AG48" i="28"/>
  <c r="AJ48" i="28"/>
  <c r="AL48" i="28"/>
  <c r="AM48" i="28"/>
  <c r="AN48" i="28"/>
  <c r="AG49" i="28"/>
  <c r="AJ49" i="28"/>
  <c r="AN49" i="28"/>
  <c r="AL49" i="28"/>
  <c r="AM49" i="28"/>
  <c r="AG50" i="28"/>
  <c r="AJ50" i="28"/>
  <c r="AM50" i="28"/>
  <c r="AL50" i="28"/>
  <c r="AG51" i="28"/>
  <c r="AJ51" i="28"/>
  <c r="AL51" i="28"/>
  <c r="AG52" i="28"/>
  <c r="AG53" i="28"/>
  <c r="AJ53" i="28"/>
  <c r="AN53" i="28"/>
  <c r="AL53" i="28"/>
  <c r="AM53" i="28"/>
  <c r="AG54" i="28"/>
  <c r="AJ54" i="28"/>
  <c r="AM54" i="28"/>
  <c r="AL54" i="28"/>
  <c r="AG55" i="28"/>
  <c r="AJ55" i="28"/>
  <c r="AL55" i="28"/>
  <c r="AG56" i="28"/>
  <c r="AJ56" i="28"/>
  <c r="AL56" i="28"/>
  <c r="AM56" i="28"/>
  <c r="AN56" i="28"/>
  <c r="AG57" i="28"/>
  <c r="AJ57" i="28"/>
  <c r="AN57" i="28"/>
  <c r="AL57" i="28"/>
  <c r="AM57" i="28"/>
  <c r="AG58" i="28"/>
  <c r="AJ58" i="28"/>
  <c r="AM58" i="28"/>
  <c r="AL58" i="28"/>
  <c r="AG59" i="28"/>
  <c r="AJ59" i="28"/>
  <c r="AL59" i="28"/>
  <c r="AG60" i="28"/>
  <c r="AJ60" i="28"/>
  <c r="AL60" i="28"/>
  <c r="AM60" i="28"/>
  <c r="AN60" i="28"/>
  <c r="AG61" i="28"/>
  <c r="AJ61" i="28"/>
  <c r="AN61" i="28"/>
  <c r="AL61" i="28"/>
  <c r="AM61" i="28"/>
  <c r="AG62" i="28"/>
  <c r="AJ62" i="28"/>
  <c r="AM62" i="28"/>
  <c r="AL62" i="28"/>
  <c r="AG63" i="28"/>
  <c r="AJ63" i="28"/>
  <c r="AL63" i="28"/>
  <c r="AG64" i="28"/>
  <c r="AJ64" i="28"/>
  <c r="AL64" i="28"/>
  <c r="AM64" i="28"/>
  <c r="AN64" i="28"/>
  <c r="AG67" i="28"/>
  <c r="AJ67" i="28"/>
  <c r="AN67" i="28"/>
  <c r="AG70" i="28"/>
  <c r="AJ70" i="28"/>
  <c r="AN70" i="28"/>
  <c r="AG73" i="28"/>
  <c r="AJ73" i="28"/>
  <c r="AN73" i="28"/>
  <c r="AG76" i="28"/>
  <c r="AJ76" i="28"/>
  <c r="AL76" i="28"/>
  <c r="AG77" i="28"/>
  <c r="AJ77" i="28"/>
  <c r="AL77" i="28"/>
  <c r="AG78" i="28"/>
  <c r="AJ78" i="28"/>
  <c r="AL78" i="28"/>
  <c r="AG81" i="28"/>
  <c r="AJ81" i="28"/>
  <c r="AL81" i="28"/>
  <c r="AG82" i="28"/>
  <c r="AG83" i="28"/>
  <c r="AJ83" i="28"/>
  <c r="AL83" i="28"/>
  <c r="AN83" i="28"/>
  <c r="AG86" i="28"/>
  <c r="AJ86" i="28"/>
  <c r="AL86" i="28"/>
  <c r="AG87" i="28"/>
  <c r="AJ87" i="28"/>
  <c r="AL87" i="28"/>
  <c r="AG88" i="28"/>
  <c r="AJ88" i="28"/>
  <c r="AL88" i="28"/>
  <c r="AG89" i="28"/>
  <c r="AJ89" i="28"/>
  <c r="AL89" i="28"/>
  <c r="AG90" i="28"/>
  <c r="AG91" i="28"/>
  <c r="AG94" i="28"/>
  <c r="AJ94" i="28"/>
  <c r="AL94" i="28"/>
  <c r="AG97" i="28"/>
  <c r="AJ97" i="28"/>
  <c r="AN97" i="28"/>
  <c r="AG98" i="28"/>
  <c r="AJ98" i="28"/>
  <c r="AL98" i="28"/>
  <c r="AM98" i="28"/>
  <c r="AN98" i="28"/>
  <c r="AG99" i="28"/>
  <c r="AJ99" i="28"/>
  <c r="AL99" i="28"/>
  <c r="AM99" i="28"/>
  <c r="AG102" i="28"/>
  <c r="AJ102" i="28"/>
  <c r="AL102" i="28"/>
  <c r="AL32" i="28"/>
  <c r="AN32" i="28"/>
  <c r="AL36" i="28"/>
  <c r="AN36" i="28"/>
  <c r="AN34" i="28"/>
  <c r="AL34" i="28"/>
  <c r="AL28" i="28"/>
  <c r="AN28" i="28"/>
  <c r="AN30" i="28"/>
  <c r="AL30" i="28"/>
  <c r="AL40" i="28"/>
  <c r="AN40" i="28"/>
  <c r="AN38" i="28"/>
  <c r="AL38" i="28"/>
  <c r="AM28" i="28"/>
  <c r="AN26" i="28"/>
  <c r="AL26" i="28"/>
  <c r="AM26" i="28"/>
  <c r="AM22" i="28"/>
  <c r="AM18" i="28"/>
  <c r="AM14" i="28"/>
  <c r="AM10" i="28"/>
  <c r="AM6" i="28"/>
  <c r="AN24" i="28"/>
  <c r="AL22" i="28"/>
  <c r="AN20" i="28"/>
  <c r="AL18" i="28"/>
  <c r="AN16" i="28"/>
  <c r="AL14" i="28"/>
  <c r="AN12" i="28"/>
  <c r="AL10" i="28"/>
  <c r="AN8" i="28"/>
  <c r="AL6" i="28"/>
  <c r="AN59" i="28"/>
  <c r="AN51" i="28"/>
  <c r="AM63" i="28"/>
  <c r="AN62" i="28"/>
  <c r="AM59" i="28"/>
  <c r="AN58" i="28"/>
  <c r="AM55" i="28"/>
  <c r="AN54" i="28"/>
  <c r="AM51" i="28"/>
  <c r="AN50" i="28"/>
  <c r="AM47" i="28"/>
  <c r="AN46" i="28"/>
  <c r="AN63" i="28"/>
  <c r="AN55" i="28"/>
  <c r="AN47" i="28"/>
  <c r="AN78" i="28"/>
  <c r="AN77" i="28"/>
  <c r="AN76" i="28"/>
  <c r="AN81" i="28"/>
  <c r="AN89" i="28"/>
  <c r="AN88" i="28"/>
  <c r="AN87" i="28"/>
  <c r="AN86" i="28"/>
  <c r="AN94" i="28"/>
  <c r="AM97" i="28"/>
  <c r="AN99" i="28"/>
  <c r="AL97" i="28"/>
  <c r="AN102" i="28"/>
  <c r="AM102" i="28"/>
  <c r="B13" i="2"/>
  <c r="D13" i="2"/>
  <c r="C13" i="2"/>
  <c r="AJ29" i="1"/>
  <c r="AM29" i="1" s="1"/>
  <c r="AJ28" i="1"/>
  <c r="AM28" i="1" s="1"/>
  <c r="AJ27" i="1"/>
  <c r="AL27" i="1" s="1"/>
  <c r="AJ66" i="1"/>
  <c r="AL66" i="1" s="1"/>
  <c r="AJ65" i="1"/>
  <c r="AL65" i="1" s="1"/>
  <c r="AJ64" i="1"/>
  <c r="AL64" i="1" s="1"/>
  <c r="AJ63" i="1"/>
  <c r="AL63" i="1" s="1"/>
  <c r="AJ62" i="1"/>
  <c r="AL62" i="1" s="1"/>
  <c r="AJ69" i="1"/>
  <c r="AL69" i="1" s="1"/>
  <c r="AJ68" i="1"/>
  <c r="AL68" i="1" s="1"/>
  <c r="AJ67" i="1"/>
  <c r="AL67" i="1" s="1"/>
  <c r="AJ70" i="1"/>
  <c r="AL70" i="1" s="1"/>
  <c r="AJ50" i="1"/>
  <c r="AL50" i="1" s="1"/>
  <c r="AG50" i="1"/>
  <c r="F12" i="2"/>
  <c r="F13" i="2" s="1"/>
  <c r="E12" i="2"/>
  <c r="E13" i="2" s="1"/>
  <c r="G12" i="2"/>
  <c r="G13" i="2" s="1"/>
  <c r="H12" i="2"/>
  <c r="H13" i="2" s="1"/>
  <c r="AG6" i="1"/>
  <c r="AJ6" i="1"/>
  <c r="AM6" i="1" s="1"/>
  <c r="AG7" i="1"/>
  <c r="AJ7" i="1"/>
  <c r="AL7" i="1" s="1"/>
  <c r="AG8" i="1"/>
  <c r="AJ8" i="1"/>
  <c r="AL8" i="1" s="1"/>
  <c r="AG9" i="1"/>
  <c r="AJ9" i="1"/>
  <c r="AM9" i="1" s="1"/>
  <c r="AG10" i="1"/>
  <c r="AJ10" i="1"/>
  <c r="AM10" i="1" s="1"/>
  <c r="AG11" i="1"/>
  <c r="AJ11" i="1"/>
  <c r="AL11" i="1" s="1"/>
  <c r="AG12" i="1"/>
  <c r="AJ12" i="1"/>
  <c r="AL12" i="1" s="1"/>
  <c r="AG13" i="1"/>
  <c r="AJ13" i="1"/>
  <c r="AM13" i="1" s="1"/>
  <c r="AG14" i="1"/>
  <c r="AJ14" i="1"/>
  <c r="AL14" i="1" s="1"/>
  <c r="AG15" i="1"/>
  <c r="AJ15" i="1"/>
  <c r="AL15" i="1" s="1"/>
  <c r="AG16" i="1"/>
  <c r="AJ16" i="1"/>
  <c r="AM16" i="1" s="1"/>
  <c r="AG17" i="1"/>
  <c r="AJ17" i="1"/>
  <c r="AL17" i="1" s="1"/>
  <c r="AG18" i="1"/>
  <c r="AJ18" i="1"/>
  <c r="AM18" i="1" s="1"/>
  <c r="AG19" i="1"/>
  <c r="AJ19" i="1"/>
  <c r="AM19" i="1" s="1"/>
  <c r="AG20" i="1"/>
  <c r="AJ20" i="1"/>
  <c r="AL20" i="1" s="1"/>
  <c r="AG21" i="1"/>
  <c r="AJ21" i="1"/>
  <c r="AM21" i="1" s="1"/>
  <c r="O12" i="2"/>
  <c r="AC25" i="1"/>
  <c r="N5" i="2"/>
  <c r="M5" i="2"/>
  <c r="L5" i="2"/>
  <c r="N8" i="2"/>
  <c r="M8" i="2"/>
  <c r="L8" i="2"/>
  <c r="L6" i="2"/>
  <c r="O6" i="2"/>
  <c r="L11" i="2"/>
  <c r="M11" i="2"/>
  <c r="N10" i="2"/>
  <c r="O10" i="2"/>
  <c r="M10" i="2"/>
  <c r="L10" i="2"/>
  <c r="AG57" i="1"/>
  <c r="AJ32" i="1"/>
  <c r="C82" i="26"/>
  <c r="D82" i="26"/>
  <c r="AI2" i="28"/>
  <c r="S104" i="28"/>
  <c r="R104" i="28"/>
  <c r="P104" i="28"/>
  <c r="AB103" i="28"/>
  <c r="AC102" i="28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4" i="2"/>
  <c r="L7" i="2"/>
  <c r="L9" i="2"/>
  <c r="L12" i="2"/>
  <c r="M4" i="2"/>
  <c r="M7" i="2"/>
  <c r="M6" i="2"/>
  <c r="M12" i="2"/>
  <c r="N4" i="2"/>
  <c r="N7" i="2"/>
  <c r="N6" i="2"/>
  <c r="N11" i="2"/>
  <c r="N12" i="2"/>
  <c r="AG56" i="1"/>
  <c r="AG73" i="1"/>
  <c r="A3" i="6"/>
  <c r="AJ22" i="1"/>
  <c r="AM22" i="1" s="1"/>
  <c r="AJ73" i="1"/>
  <c r="AL73" i="1" s="1"/>
  <c r="B27" i="5"/>
  <c r="B26" i="5"/>
  <c r="B25" i="5"/>
  <c r="B24" i="5"/>
  <c r="B23" i="5"/>
  <c r="AJ23" i="1"/>
  <c r="AM23" i="1" s="1"/>
  <c r="AJ24" i="1"/>
  <c r="AM24" i="1" s="1"/>
  <c r="AJ25" i="1"/>
  <c r="AL25" i="1" s="1"/>
  <c r="AJ26" i="1"/>
  <c r="AL26" i="1" s="1"/>
  <c r="J4" i="6"/>
  <c r="H4" i="6"/>
  <c r="F4" i="6"/>
  <c r="G49" i="21"/>
  <c r="F49" i="21"/>
  <c r="G55" i="21"/>
  <c r="F55" i="21"/>
  <c r="M55" i="21"/>
  <c r="K55" i="21"/>
  <c r="I55" i="21"/>
  <c r="B55" i="21"/>
  <c r="O39" i="21"/>
  <c r="M39" i="21"/>
  <c r="N32" i="21"/>
  <c r="N36" i="21"/>
  <c r="K39" i="21"/>
  <c r="L27" i="21"/>
  <c r="I39" i="21"/>
  <c r="J36" i="21"/>
  <c r="P34" i="21"/>
  <c r="N34" i="21"/>
  <c r="J32" i="21"/>
  <c r="P30" i="21"/>
  <c r="O46" i="21"/>
  <c r="M46" i="21"/>
  <c r="I46" i="21"/>
  <c r="K46" i="21"/>
  <c r="G46" i="21"/>
  <c r="F46" i="21"/>
  <c r="B46" i="21"/>
  <c r="O42" i="21"/>
  <c r="P41" i="21"/>
  <c r="M42" i="21"/>
  <c r="N41" i="21"/>
  <c r="I42" i="21"/>
  <c r="J41" i="21"/>
  <c r="K42" i="21"/>
  <c r="L41" i="21"/>
  <c r="O25" i="21"/>
  <c r="P24" i="21"/>
  <c r="M25" i="21"/>
  <c r="N11" i="21"/>
  <c r="I25" i="21"/>
  <c r="J21" i="21"/>
  <c r="K25" i="21"/>
  <c r="L17" i="21"/>
  <c r="L16" i="21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/>
  <c r="K49" i="21"/>
  <c r="L48" i="21"/>
  <c r="N23" i="21"/>
  <c r="B25" i="21"/>
  <c r="G42" i="21"/>
  <c r="F42" i="21"/>
  <c r="B42" i="21"/>
  <c r="B49" i="21"/>
  <c r="F2" i="2"/>
  <c r="I3" i="2"/>
  <c r="L22" i="21"/>
  <c r="L7" i="21"/>
  <c r="P11" i="21"/>
  <c r="N12" i="21"/>
  <c r="L10" i="21"/>
  <c r="O8" i="2"/>
  <c r="O7" i="2"/>
  <c r="J35" i="21"/>
  <c r="J31" i="21"/>
  <c r="J38" i="21"/>
  <c r="J37" i="21"/>
  <c r="J33" i="21"/>
  <c r="J29" i="21"/>
  <c r="J28" i="21"/>
  <c r="J34" i="21"/>
  <c r="J30" i="21"/>
  <c r="J27" i="21"/>
  <c r="P37" i="21"/>
  <c r="P33" i="21"/>
  <c r="P29" i="21"/>
  <c r="P28" i="21"/>
  <c r="P35" i="21"/>
  <c r="P31" i="21"/>
  <c r="P38" i="21"/>
  <c r="P36" i="21"/>
  <c r="P32" i="21"/>
  <c r="P27" i="21"/>
  <c r="N35" i="21"/>
  <c r="N38" i="21"/>
  <c r="L21" i="21"/>
  <c r="L12" i="21"/>
  <c r="N27" i="21"/>
  <c r="J52" i="21"/>
  <c r="J51" i="21"/>
  <c r="J54" i="21"/>
  <c r="J53" i="21"/>
  <c r="L53" i="21"/>
  <c r="L52" i="21"/>
  <c r="L51" i="21"/>
  <c r="L54" i="21"/>
  <c r="N31" i="21"/>
  <c r="L37" i="21"/>
  <c r="N54" i="21"/>
  <c r="N53" i="21"/>
  <c r="N52" i="21"/>
  <c r="N51" i="21"/>
  <c r="L29" i="21"/>
  <c r="N8" i="21"/>
  <c r="N9" i="21"/>
  <c r="N18" i="21"/>
  <c r="N14" i="21"/>
  <c r="L9" i="21"/>
  <c r="N21" i="21"/>
  <c r="N16" i="21"/>
  <c r="N15" i="21"/>
  <c r="L24" i="21"/>
  <c r="L14" i="21"/>
  <c r="L20" i="21"/>
  <c r="N17" i="21"/>
  <c r="N10" i="21"/>
  <c r="N6" i="21"/>
  <c r="N33" i="21"/>
  <c r="N7" i="21"/>
  <c r="N20" i="21"/>
  <c r="L23" i="21"/>
  <c r="N22" i="21"/>
  <c r="N24" i="21"/>
  <c r="N19" i="21"/>
  <c r="L19" i="21"/>
  <c r="L15" i="21"/>
  <c r="L8" i="21"/>
  <c r="N13" i="21"/>
  <c r="P44" i="21"/>
  <c r="P45" i="21"/>
  <c r="N44" i="21"/>
  <c r="N45" i="21"/>
  <c r="L44" i="21"/>
  <c r="L45" i="21"/>
  <c r="J44" i="21"/>
  <c r="J45" i="21"/>
  <c r="L18" i="21"/>
  <c r="L6" i="21"/>
  <c r="L13" i="21"/>
  <c r="L11" i="21"/>
  <c r="J13" i="21"/>
  <c r="J8" i="21"/>
  <c r="J19" i="21"/>
  <c r="J17" i="21"/>
  <c r="J20" i="21"/>
  <c r="J24" i="21"/>
  <c r="J18" i="21"/>
  <c r="J23" i="21"/>
  <c r="J7" i="21"/>
  <c r="J14" i="21"/>
  <c r="AK2" i="28"/>
  <c r="U63" i="28" s="1"/>
  <c r="Q6" i="28"/>
  <c r="Q46" i="28"/>
  <c r="Q53" i="28"/>
  <c r="W53" i="28"/>
  <c r="Q55" i="28"/>
  <c r="Q60" i="28"/>
  <c r="Q61" i="28"/>
  <c r="W61" i="28"/>
  <c r="Q63" i="28"/>
  <c r="Q76" i="28"/>
  <c r="Q83" i="28"/>
  <c r="W83" i="28" s="1"/>
  <c r="Q86" i="28"/>
  <c r="Q90" i="28"/>
  <c r="W90" i="28" s="1"/>
  <c r="Q98" i="28"/>
  <c r="W98" i="28" s="1"/>
  <c r="Q8" i="28"/>
  <c r="Q10" i="28"/>
  <c r="Q14" i="28"/>
  <c r="W14" i="28" s="1"/>
  <c r="Q18" i="28"/>
  <c r="Q22" i="28"/>
  <c r="Q25" i="28"/>
  <c r="Q33" i="28"/>
  <c r="Q37" i="28"/>
  <c r="W37" i="28" s="1"/>
  <c r="Q41" i="28"/>
  <c r="Q42" i="28"/>
  <c r="Q48" i="28"/>
  <c r="W48" i="28" s="1"/>
  <c r="Q56" i="28"/>
  <c r="Q62" i="28"/>
  <c r="Q78" i="28"/>
  <c r="Q99" i="28"/>
  <c r="Q13" i="28"/>
  <c r="Q17" i="28"/>
  <c r="Q21" i="28"/>
  <c r="Q24" i="28"/>
  <c r="Q27" i="28"/>
  <c r="W27" i="28" s="1"/>
  <c r="Q28" i="28"/>
  <c r="Q31" i="28"/>
  <c r="Q32" i="28"/>
  <c r="Q36" i="28"/>
  <c r="Q39" i="28"/>
  <c r="Q40" i="28"/>
  <c r="Q45" i="28"/>
  <c r="Q16" i="28"/>
  <c r="W16" i="28" s="1"/>
  <c r="Q34" i="28"/>
  <c r="Q50" i="28"/>
  <c r="Q67" i="28"/>
  <c r="Q70" i="28"/>
  <c r="Q71" i="28" s="1"/>
  <c r="Q89" i="28"/>
  <c r="Q102" i="28"/>
  <c r="W102" i="28"/>
  <c r="Q9" i="28"/>
  <c r="W9" i="28" s="1"/>
  <c r="Q15" i="28"/>
  <c r="Q23" i="28"/>
  <c r="W23" i="28" s="1"/>
  <c r="Q29" i="28"/>
  <c r="W29" i="28"/>
  <c r="Q35" i="28"/>
  <c r="Q38" i="28"/>
  <c r="Q49" i="28"/>
  <c r="Q51" i="28"/>
  <c r="W51" i="28" s="1"/>
  <c r="Q81" i="28"/>
  <c r="Q82" i="28"/>
  <c r="W82" i="28" s="1"/>
  <c r="Q84" i="28"/>
  <c r="Q91" i="28"/>
  <c r="Q94" i="28"/>
  <c r="Q95" i="28"/>
  <c r="Q12" i="28"/>
  <c r="W12" i="28" s="1"/>
  <c r="Q20" i="28"/>
  <c r="Q11" i="28"/>
  <c r="W11" i="28" s="1"/>
  <c r="Q19" i="28"/>
  <c r="W19" i="28" s="1"/>
  <c r="Q58" i="28"/>
  <c r="W58" i="28"/>
  <c r="Q7" i="28"/>
  <c r="Q104" i="28" s="1"/>
  <c r="Q30" i="28"/>
  <c r="Q59" i="28"/>
  <c r="Q87" i="28"/>
  <c r="Q92" i="28" s="1"/>
  <c r="W87" i="28"/>
  <c r="Q88" i="28"/>
  <c r="Q97" i="28"/>
  <c r="Q47" i="28"/>
  <c r="Q64" i="28"/>
  <c r="W64" i="28" s="1"/>
  <c r="Q73" i="28"/>
  <c r="W73" i="28" s="1"/>
  <c r="W74" i="28" s="1"/>
  <c r="X73" i="28" s="1"/>
  <c r="Q77" i="28"/>
  <c r="W77" i="28" s="1"/>
  <c r="Q26" i="28"/>
  <c r="W26" i="28" s="1"/>
  <c r="Q52" i="28"/>
  <c r="Q54" i="28"/>
  <c r="W54" i="28" s="1"/>
  <c r="Q57" i="28"/>
  <c r="W57" i="28" s="1"/>
  <c r="U11" i="28"/>
  <c r="U15" i="28"/>
  <c r="U19" i="28"/>
  <c r="U23" i="28"/>
  <c r="U24" i="28"/>
  <c r="U25" i="28"/>
  <c r="U26" i="28"/>
  <c r="U28" i="28"/>
  <c r="W30" i="28"/>
  <c r="W31" i="28"/>
  <c r="U32" i="28"/>
  <c r="U33" i="28"/>
  <c r="U34" i="28"/>
  <c r="U35" i="28"/>
  <c r="U36" i="28"/>
  <c r="U37" i="28"/>
  <c r="W38" i="28"/>
  <c r="AD38" i="28" s="1"/>
  <c r="W40" i="28"/>
  <c r="W49" i="28"/>
  <c r="U50" i="28"/>
  <c r="U56" i="28"/>
  <c r="U57" i="28"/>
  <c r="U59" i="28"/>
  <c r="U64" i="28"/>
  <c r="U67" i="28"/>
  <c r="U78" i="28"/>
  <c r="W81" i="28"/>
  <c r="U88" i="28"/>
  <c r="AD88" i="28" s="1"/>
  <c r="W89" i="28"/>
  <c r="U91" i="28"/>
  <c r="W97" i="28"/>
  <c r="W99" i="28"/>
  <c r="U7" i="28"/>
  <c r="U8" i="28"/>
  <c r="U9" i="28"/>
  <c r="W20" i="28"/>
  <c r="U30" i="28"/>
  <c r="U38" i="28"/>
  <c r="U47" i="28"/>
  <c r="W52" i="28"/>
  <c r="AD52" i="28" s="1"/>
  <c r="U55" i="28"/>
  <c r="U58" i="28"/>
  <c r="W60" i="28"/>
  <c r="W70" i="28"/>
  <c r="W71" i="28" s="1"/>
  <c r="X70" i="28" s="1"/>
  <c r="U81" i="28"/>
  <c r="U82" i="28"/>
  <c r="U83" i="28"/>
  <c r="U87" i="28"/>
  <c r="U97" i="28"/>
  <c r="AD97" i="28" s="1"/>
  <c r="W8" i="28"/>
  <c r="AD8" i="28" s="1"/>
  <c r="U10" i="28"/>
  <c r="U14" i="28"/>
  <c r="U18" i="28"/>
  <c r="U22" i="28"/>
  <c r="U29" i="28"/>
  <c r="W34" i="28"/>
  <c r="W6" i="28"/>
  <c r="W7" i="28"/>
  <c r="W13" i="28"/>
  <c r="U31" i="28"/>
  <c r="AD31" i="28" s="1"/>
  <c r="U42" i="28"/>
  <c r="W47" i="28"/>
  <c r="U48" i="28"/>
  <c r="W76" i="28"/>
  <c r="U77" i="28"/>
  <c r="U16" i="28"/>
  <c r="U17" i="28"/>
  <c r="W22" i="28"/>
  <c r="W24" i="28"/>
  <c r="W36" i="28"/>
  <c r="U54" i="28"/>
  <c r="W59" i="28"/>
  <c r="AD59" i="28" s="1"/>
  <c r="U60" i="28"/>
  <c r="U70" i="28"/>
  <c r="W78" i="28"/>
  <c r="AD78" i="28" s="1"/>
  <c r="W88" i="28"/>
  <c r="U89" i="28"/>
  <c r="U102" i="28"/>
  <c r="U27" i="28"/>
  <c r="U45" i="28"/>
  <c r="U51" i="28"/>
  <c r="U52" i="28"/>
  <c r="U99" i="28"/>
  <c r="W18" i="28"/>
  <c r="W32" i="28"/>
  <c r="U40" i="28"/>
  <c r="AD40" i="28"/>
  <c r="U41" i="28"/>
  <c r="U46" i="28"/>
  <c r="U61" i="28"/>
  <c r="U94" i="28"/>
  <c r="U98" i="28"/>
  <c r="U6" i="28"/>
  <c r="U12" i="28"/>
  <c r="U13" i="28"/>
  <c r="U20" i="28"/>
  <c r="AD20" i="28" s="1"/>
  <c r="U21" i="28"/>
  <c r="W46" i="28"/>
  <c r="U49" i="28"/>
  <c r="AD49" i="28" s="1"/>
  <c r="U53" i="28"/>
  <c r="W56" i="28"/>
  <c r="U62" i="28"/>
  <c r="U86" i="28"/>
  <c r="U39" i="28"/>
  <c r="W55" i="28"/>
  <c r="AD55" i="28" s="1"/>
  <c r="U73" i="28"/>
  <c r="U76" i="28"/>
  <c r="U90" i="28"/>
  <c r="W91" i="28"/>
  <c r="AC8" i="28"/>
  <c r="AC12" i="28"/>
  <c r="AC16" i="28"/>
  <c r="AC20" i="28"/>
  <c r="AC24" i="28"/>
  <c r="AC28" i="28"/>
  <c r="AC32" i="28"/>
  <c r="AC36" i="28"/>
  <c r="AC40" i="28"/>
  <c r="AC9" i="28"/>
  <c r="AC13" i="28"/>
  <c r="AC17" i="28"/>
  <c r="AC21" i="28"/>
  <c r="AC6" i="28"/>
  <c r="AC10" i="28"/>
  <c r="AC14" i="28"/>
  <c r="AC18" i="28"/>
  <c r="AC22" i="28"/>
  <c r="AC26" i="28"/>
  <c r="AC30" i="28"/>
  <c r="AC34" i="28"/>
  <c r="AC38" i="28"/>
  <c r="AC42" i="28"/>
  <c r="AC7" i="28"/>
  <c r="AC11" i="28"/>
  <c r="AC15" i="28"/>
  <c r="AC19" i="28"/>
  <c r="AC23" i="28"/>
  <c r="AC25" i="28"/>
  <c r="AC31" i="28"/>
  <c r="AC33" i="28"/>
  <c r="AC39" i="28"/>
  <c r="AC41" i="28"/>
  <c r="AC27" i="28"/>
  <c r="AC29" i="28"/>
  <c r="AC35" i="28"/>
  <c r="AC37" i="28"/>
  <c r="AC47" i="28"/>
  <c r="AC51" i="28"/>
  <c r="AC55" i="28"/>
  <c r="AC59" i="28"/>
  <c r="AC63" i="28"/>
  <c r="AC45" i="28"/>
  <c r="AC53" i="28"/>
  <c r="AC57" i="28"/>
  <c r="AC50" i="28"/>
  <c r="AC48" i="28"/>
  <c r="AC52" i="28"/>
  <c r="AC56" i="28"/>
  <c r="AC60" i="28"/>
  <c r="AC64" i="28"/>
  <c r="AC49" i="28"/>
  <c r="AC61" i="28"/>
  <c r="AC46" i="28"/>
  <c r="AC54" i="28"/>
  <c r="AC58" i="28"/>
  <c r="AC62" i="28"/>
  <c r="AC76" i="28"/>
  <c r="AC77" i="28"/>
  <c r="AC78" i="28"/>
  <c r="AC81" i="28"/>
  <c r="AC82" i="28"/>
  <c r="AC83" i="28"/>
  <c r="AC86" i="28"/>
  <c r="AC87" i="28"/>
  <c r="AC88" i="28"/>
  <c r="AC89" i="28"/>
  <c r="AC90" i="28"/>
  <c r="AC91" i="28"/>
  <c r="AC99" i="28"/>
  <c r="AC97" i="28"/>
  <c r="AC98" i="28"/>
  <c r="AC23" i="1"/>
  <c r="AC28" i="1"/>
  <c r="I12" i="2"/>
  <c r="I13" i="2" s="1"/>
  <c r="AC31" i="1"/>
  <c r="AC22" i="1"/>
  <c r="AC30" i="1"/>
  <c r="AC27" i="1"/>
  <c r="AC26" i="1"/>
  <c r="O5" i="2"/>
  <c r="AC29" i="1"/>
  <c r="AC24" i="1"/>
  <c r="P12" i="21"/>
  <c r="L38" i="21"/>
  <c r="P19" i="21"/>
  <c r="L32" i="21"/>
  <c r="P15" i="21"/>
  <c r="J12" i="21"/>
  <c r="J10" i="21"/>
  <c r="L30" i="21"/>
  <c r="P22" i="21"/>
  <c r="N28" i="21"/>
  <c r="P14" i="21"/>
  <c r="P18" i="21"/>
  <c r="P6" i="21"/>
  <c r="P23" i="21"/>
  <c r="J9" i="21"/>
  <c r="J15" i="21"/>
  <c r="J16" i="21"/>
  <c r="P16" i="21"/>
  <c r="P7" i="21"/>
  <c r="P13" i="21"/>
  <c r="N29" i="21"/>
  <c r="N37" i="21"/>
  <c r="P21" i="21"/>
  <c r="P20" i="21"/>
  <c r="L28" i="21"/>
  <c r="P9" i="21"/>
  <c r="L36" i="21"/>
  <c r="J6" i="21"/>
  <c r="J11" i="21"/>
  <c r="L34" i="21"/>
  <c r="P8" i="21"/>
  <c r="N30" i="21"/>
  <c r="L35" i="21"/>
  <c r="L33" i="21"/>
  <c r="P17" i="21"/>
  <c r="J22" i="21"/>
  <c r="L31" i="21"/>
  <c r="P10" i="21"/>
  <c r="O11" i="2"/>
  <c r="O4" i="2"/>
  <c r="AM2" i="28"/>
  <c r="T10" i="28" s="1"/>
  <c r="AD36" i="28"/>
  <c r="W41" i="28"/>
  <c r="AD41" i="28" s="1"/>
  <c r="T25" i="28"/>
  <c r="W67" i="28"/>
  <c r="X67" i="28" s="1"/>
  <c r="Q68" i="28"/>
  <c r="T42" i="28"/>
  <c r="T50" i="28"/>
  <c r="W94" i="28"/>
  <c r="AD94" i="28" s="1"/>
  <c r="T62" i="28"/>
  <c r="T54" i="28"/>
  <c r="AD91" i="28"/>
  <c r="AD56" i="28"/>
  <c r="T45" i="28"/>
  <c r="T9" i="28"/>
  <c r="AD61" i="28"/>
  <c r="T26" i="28"/>
  <c r="T30" i="28"/>
  <c r="T57" i="28"/>
  <c r="T48" i="28"/>
  <c r="T67" i="28"/>
  <c r="T68" i="28" s="1"/>
  <c r="T88" i="28"/>
  <c r="AD18" i="28"/>
  <c r="T94" i="28"/>
  <c r="T95" i="28" s="1"/>
  <c r="T47" i="28"/>
  <c r="T14" i="28"/>
  <c r="J12" i="2"/>
  <c r="J13" i="2" s="1"/>
  <c r="K12" i="2"/>
  <c r="K13" i="2" s="1"/>
  <c r="Q103" i="28"/>
  <c r="Q79" i="28"/>
  <c r="U95" i="28"/>
  <c r="U68" i="28"/>
  <c r="U79" i="28"/>
  <c r="U71" i="28"/>
  <c r="Q74" i="28"/>
  <c r="U103" i="28"/>
  <c r="V102" i="28" s="1"/>
  <c r="U74" i="28"/>
  <c r="W68" i="28"/>
  <c r="V76" i="28"/>
  <c r="V77" i="28"/>
  <c r="V78" i="28"/>
  <c r="AD12" i="28" l="1"/>
  <c r="AD102" i="28"/>
  <c r="AD86" i="28"/>
  <c r="V94" i="28"/>
  <c r="U100" i="28"/>
  <c r="AD81" i="28"/>
  <c r="AD19" i="28"/>
  <c r="AD82" i="28"/>
  <c r="W21" i="28"/>
  <c r="AD21" i="28" s="1"/>
  <c r="W42" i="28"/>
  <c r="AD42" i="28" s="1"/>
  <c r="W86" i="28"/>
  <c r="W92" i="28" s="1"/>
  <c r="W63" i="28"/>
  <c r="V70" i="28"/>
  <c r="AD22" i="28"/>
  <c r="AD64" i="28"/>
  <c r="W35" i="28"/>
  <c r="AD35" i="28" s="1"/>
  <c r="W15" i="28"/>
  <c r="AD15" i="28" s="1"/>
  <c r="W39" i="28"/>
  <c r="AD39" i="28" s="1"/>
  <c r="W28" i="28"/>
  <c r="AD28" i="28" s="1"/>
  <c r="W17" i="28"/>
  <c r="AD17" i="28" s="1"/>
  <c r="W62" i="28"/>
  <c r="AD26" i="28"/>
  <c r="AD51" i="28"/>
  <c r="AD98" i="28"/>
  <c r="AD53" i="28"/>
  <c r="T23" i="28"/>
  <c r="T31" i="28"/>
  <c r="T18" i="28"/>
  <c r="T6" i="28"/>
  <c r="T39" i="28"/>
  <c r="T53" i="28"/>
  <c r="T36" i="28"/>
  <c r="AD90" i="28"/>
  <c r="Q43" i="28"/>
  <c r="T22" i="28"/>
  <c r="T77" i="28"/>
  <c r="T49" i="28"/>
  <c r="T11" i="28"/>
  <c r="T28" i="28"/>
  <c r="T61" i="28"/>
  <c r="T97" i="28"/>
  <c r="AD67" i="28"/>
  <c r="T15" i="28"/>
  <c r="T20" i="28"/>
  <c r="T60" i="28"/>
  <c r="T63" i="28"/>
  <c r="T17" i="28"/>
  <c r="T73" i="28"/>
  <c r="T74" i="28" s="1"/>
  <c r="T98" i="28"/>
  <c r="T46" i="28"/>
  <c r="T86" i="28"/>
  <c r="T58" i="28"/>
  <c r="T89" i="28"/>
  <c r="T8" i="28"/>
  <c r="T40" i="28"/>
  <c r="AD73" i="28"/>
  <c r="Q65" i="28"/>
  <c r="Q100" i="28"/>
  <c r="T41" i="28"/>
  <c r="T32" i="28"/>
  <c r="T52" i="28"/>
  <c r="T12" i="28"/>
  <c r="T13" i="28"/>
  <c r="T29" i="28"/>
  <c r="T83" i="28"/>
  <c r="T38" i="28"/>
  <c r="T51" i="28"/>
  <c r="T64" i="28"/>
  <c r="T59" i="28"/>
  <c r="T19" i="28"/>
  <c r="AD37" i="28"/>
  <c r="T87" i="28"/>
  <c r="T102" i="28"/>
  <c r="T103" i="28" s="1"/>
  <c r="T24" i="28"/>
  <c r="T56" i="28"/>
  <c r="T35" i="28"/>
  <c r="T99" i="28"/>
  <c r="T34" i="28"/>
  <c r="T81" i="28"/>
  <c r="T70" i="28"/>
  <c r="T71" i="28" s="1"/>
  <c r="T78" i="28"/>
  <c r="T91" i="28"/>
  <c r="T21" i="28"/>
  <c r="T82" i="28"/>
  <c r="T84" i="28" s="1"/>
  <c r="T37" i="28"/>
  <c r="T55" i="28"/>
  <c r="T76" i="28"/>
  <c r="T7" i="28"/>
  <c r="T33" i="28"/>
  <c r="T27" i="28"/>
  <c r="T16" i="28"/>
  <c r="T90" i="28"/>
  <c r="AD6" i="28"/>
  <c r="AD29" i="28"/>
  <c r="AD30" i="28"/>
  <c r="AD9" i="28"/>
  <c r="W100" i="28"/>
  <c r="X99" i="28" s="1"/>
  <c r="AD23" i="28"/>
  <c r="AD11" i="28"/>
  <c r="X98" i="28"/>
  <c r="X97" i="28"/>
  <c r="V97" i="28"/>
  <c r="V98" i="28"/>
  <c r="V99" i="28"/>
  <c r="W103" i="28"/>
  <c r="X102" i="28" s="1"/>
  <c r="U84" i="28"/>
  <c r="AD70" i="28"/>
  <c r="AD99" i="28"/>
  <c r="AD76" i="28"/>
  <c r="AD62" i="28"/>
  <c r="AD24" i="28"/>
  <c r="AD14" i="28"/>
  <c r="AD27" i="28"/>
  <c r="AD58" i="28"/>
  <c r="W33" i="28"/>
  <c r="AD33" i="28" s="1"/>
  <c r="AD32" i="28"/>
  <c r="AD47" i="28"/>
  <c r="AD16" i="28"/>
  <c r="AD7" i="28"/>
  <c r="AD89" i="28"/>
  <c r="V67" i="28"/>
  <c r="AD57" i="28"/>
  <c r="W95" i="28"/>
  <c r="X94" i="28" s="1"/>
  <c r="AD54" i="28"/>
  <c r="AD13" i="28"/>
  <c r="AD87" i="28"/>
  <c r="AD77" i="28"/>
  <c r="AD48" i="28"/>
  <c r="W25" i="28"/>
  <c r="AD25" i="28" s="1"/>
  <c r="U65" i="28"/>
  <c r="V62" i="28" s="1"/>
  <c r="AD63" i="28"/>
  <c r="U104" i="28"/>
  <c r="W84" i="28"/>
  <c r="U92" i="28"/>
  <c r="V87" i="28" s="1"/>
  <c r="AD34" i="28"/>
  <c r="AD60" i="28"/>
  <c r="W50" i="28"/>
  <c r="W45" i="28"/>
  <c r="W10" i="28"/>
  <c r="AD10" i="28" s="1"/>
  <c r="W79" i="28"/>
  <c r="V90" i="28"/>
  <c r="AD83" i="28"/>
  <c r="AD46" i="28"/>
  <c r="V73" i="28"/>
  <c r="U43" i="28"/>
  <c r="V34" i="28" s="1"/>
  <c r="AM26" i="1"/>
  <c r="AM8" i="1"/>
  <c r="AL16" i="1"/>
  <c r="AM17" i="1"/>
  <c r="T71" i="1"/>
  <c r="AL21" i="1"/>
  <c r="P60" i="1"/>
  <c r="AL13" i="1"/>
  <c r="AM7" i="1"/>
  <c r="T47" i="1"/>
  <c r="AL6" i="1"/>
  <c r="AM30" i="1"/>
  <c r="AM31" i="1"/>
  <c r="T60" i="1"/>
  <c r="AL28" i="1"/>
  <c r="AD32" i="1"/>
  <c r="AL24" i="1"/>
  <c r="AM15" i="1"/>
  <c r="AL9" i="1"/>
  <c r="Q77" i="1"/>
  <c r="Q71" i="1"/>
  <c r="Q60" i="1"/>
  <c r="AM27" i="1"/>
  <c r="AL22" i="1"/>
  <c r="AL29" i="1"/>
  <c r="T77" i="1"/>
  <c r="N13" i="2"/>
  <c r="AL19" i="1"/>
  <c r="AM12" i="1"/>
  <c r="Q47" i="1"/>
  <c r="W64" i="1"/>
  <c r="AL49" i="1"/>
  <c r="W49" i="1"/>
  <c r="AM25" i="1"/>
  <c r="AM20" i="1"/>
  <c r="AM14" i="1"/>
  <c r="AL18" i="1"/>
  <c r="AL10" i="1"/>
  <c r="AM11" i="1"/>
  <c r="W36" i="1"/>
  <c r="W47" i="1" s="1"/>
  <c r="U77" i="1"/>
  <c r="V75" i="1" s="1"/>
  <c r="O13" i="2"/>
  <c r="M13" i="2"/>
  <c r="L13" i="2"/>
  <c r="AL23" i="1"/>
  <c r="W77" i="1"/>
  <c r="X74" i="1" s="1"/>
  <c r="U47" i="1"/>
  <c r="V47" i="1" s="1"/>
  <c r="T92" i="28" l="1"/>
  <c r="T79" i="28"/>
  <c r="T43" i="28"/>
  <c r="T65" i="28"/>
  <c r="T100" i="28"/>
  <c r="T104" i="28"/>
  <c r="V57" i="28"/>
  <c r="V81" i="28"/>
  <c r="V82" i="28"/>
  <c r="V83" i="28"/>
  <c r="X77" i="28"/>
  <c r="X78" i="28"/>
  <c r="AD50" i="28"/>
  <c r="X81" i="28"/>
  <c r="X82" i="28"/>
  <c r="V48" i="28"/>
  <c r="V45" i="28"/>
  <c r="V51" i="28"/>
  <c r="V56" i="28"/>
  <c r="V58" i="28"/>
  <c r="V53" i="28"/>
  <c r="V55" i="28"/>
  <c r="V54" i="28"/>
  <c r="V47" i="28"/>
  <c r="V60" i="28"/>
  <c r="V61" i="28"/>
  <c r="V59" i="28"/>
  <c r="V64" i="28"/>
  <c r="V50" i="28"/>
  <c r="V46" i="28"/>
  <c r="X83" i="28"/>
  <c r="V10" i="28"/>
  <c r="V49" i="28"/>
  <c r="W43" i="28"/>
  <c r="X10" i="28" s="1"/>
  <c r="W104" i="28"/>
  <c r="V20" i="28"/>
  <c r="V12" i="28"/>
  <c r="V26" i="28"/>
  <c r="V28" i="28"/>
  <c r="V40" i="28"/>
  <c r="V21" i="28"/>
  <c r="V33" i="28"/>
  <c r="V15" i="28"/>
  <c r="V27" i="28"/>
  <c r="V22" i="28"/>
  <c r="V35" i="28"/>
  <c r="V23" i="28"/>
  <c r="V16" i="28"/>
  <c r="V14" i="28"/>
  <c r="V38" i="28"/>
  <c r="V42" i="28"/>
  <c r="V13" i="28"/>
  <c r="V31" i="28"/>
  <c r="V17" i="28"/>
  <c r="V25" i="28"/>
  <c r="V8" i="28"/>
  <c r="V24" i="28"/>
  <c r="V29" i="28"/>
  <c r="V11" i="28"/>
  <c r="V18" i="28"/>
  <c r="V36" i="28"/>
  <c r="V30" i="28"/>
  <c r="V37" i="28"/>
  <c r="V19" i="28"/>
  <c r="V41" i="28"/>
  <c r="V9" i="28"/>
  <c r="V6" i="28"/>
  <c r="V32" i="28"/>
  <c r="V39" i="28"/>
  <c r="X87" i="28"/>
  <c r="X91" i="28"/>
  <c r="X88" i="28"/>
  <c r="X86" i="28"/>
  <c r="X90" i="28"/>
  <c r="AD45" i="28"/>
  <c r="W65" i="28"/>
  <c r="V89" i="28"/>
  <c r="V88" i="28"/>
  <c r="V86" i="28"/>
  <c r="V91" i="28"/>
  <c r="V7" i="28"/>
  <c r="X89" i="28"/>
  <c r="V63" i="28"/>
  <c r="V52" i="28"/>
  <c r="X76" i="28"/>
  <c r="V40" i="1"/>
  <c r="V73" i="1"/>
  <c r="V76" i="1"/>
  <c r="V17" i="1"/>
  <c r="V33" i="1"/>
  <c r="V11" i="1"/>
  <c r="V6" i="1"/>
  <c r="V22" i="1"/>
  <c r="V38" i="1"/>
  <c r="V15" i="1"/>
  <c r="X75" i="1"/>
  <c r="V12" i="1"/>
  <c r="V28" i="1"/>
  <c r="V44" i="1"/>
  <c r="V23" i="1"/>
  <c r="V21" i="1"/>
  <c r="V37" i="1"/>
  <c r="V19" i="1"/>
  <c r="V74" i="1"/>
  <c r="V10" i="1"/>
  <c r="V26" i="1"/>
  <c r="V42" i="1"/>
  <c r="V27" i="1"/>
  <c r="V16" i="1"/>
  <c r="V32" i="1"/>
  <c r="V43" i="1"/>
  <c r="V9" i="1"/>
  <c r="V41" i="1"/>
  <c r="V31" i="1"/>
  <c r="V39" i="1"/>
  <c r="V20" i="1"/>
  <c r="V36" i="1"/>
  <c r="X76" i="1"/>
  <c r="V25" i="1"/>
  <c r="V14" i="1"/>
  <c r="V30" i="1"/>
  <c r="V46" i="1"/>
  <c r="V13" i="1"/>
  <c r="V29" i="1"/>
  <c r="V45" i="1"/>
  <c r="V35" i="1"/>
  <c r="V18" i="1"/>
  <c r="V34" i="1"/>
  <c r="V7" i="1"/>
  <c r="X73" i="1"/>
  <c r="V8" i="1"/>
  <c r="V24" i="1"/>
  <c r="X45" i="1"/>
  <c r="X44" i="1"/>
  <c r="X40" i="1"/>
  <c r="X36" i="1"/>
  <c r="X32" i="1"/>
  <c r="X28" i="1"/>
  <c r="X24" i="1"/>
  <c r="X20" i="1"/>
  <c r="X16" i="1"/>
  <c r="X12" i="1"/>
  <c r="X8" i="1"/>
  <c r="X26" i="1"/>
  <c r="X10" i="1"/>
  <c r="X37" i="1"/>
  <c r="X29" i="1"/>
  <c r="X13" i="1"/>
  <c r="X43" i="1"/>
  <c r="X39" i="1"/>
  <c r="X35" i="1"/>
  <c r="X31" i="1"/>
  <c r="X27" i="1"/>
  <c r="X19" i="1"/>
  <c r="X15" i="1"/>
  <c r="X11" i="1"/>
  <c r="X7" i="1"/>
  <c r="X18" i="1"/>
  <c r="X14" i="1"/>
  <c r="X41" i="1"/>
  <c r="X25" i="1"/>
  <c r="X17" i="1"/>
  <c r="X46" i="1"/>
  <c r="X42" i="1"/>
  <c r="X38" i="1"/>
  <c r="X34" i="1"/>
  <c r="X30" i="1"/>
  <c r="X22" i="1"/>
  <c r="X6" i="1"/>
  <c r="X33" i="1"/>
  <c r="X21" i="1"/>
  <c r="X9" i="1"/>
  <c r="X23" i="1"/>
  <c r="X51" i="28" l="1"/>
  <c r="X61" i="28"/>
  <c r="X46" i="28"/>
  <c r="X54" i="28"/>
  <c r="X48" i="28"/>
  <c r="X55" i="28"/>
  <c r="X56" i="28"/>
  <c r="X57" i="28"/>
  <c r="X59" i="28"/>
  <c r="X62" i="28"/>
  <c r="X53" i="28"/>
  <c r="X64" i="28"/>
  <c r="X47" i="28"/>
  <c r="X52" i="28"/>
  <c r="X49" i="28"/>
  <c r="X63" i="28"/>
  <c r="X58" i="28"/>
  <c r="X60" i="28"/>
  <c r="X50" i="28"/>
  <c r="X45" i="28"/>
  <c r="X6" i="28"/>
  <c r="X22" i="28"/>
  <c r="X20" i="28"/>
  <c r="X26" i="28"/>
  <c r="X34" i="28"/>
  <c r="X35" i="28"/>
  <c r="X31" i="28"/>
  <c r="X41" i="28"/>
  <c r="X33" i="28"/>
  <c r="X8" i="28"/>
  <c r="X38" i="28"/>
  <c r="X36" i="28"/>
  <c r="X7" i="28"/>
  <c r="X16" i="28"/>
  <c r="X32" i="28"/>
  <c r="X37" i="28"/>
  <c r="X11" i="28"/>
  <c r="X21" i="28"/>
  <c r="X12" i="28"/>
  <c r="X28" i="28"/>
  <c r="X40" i="28"/>
  <c r="X19" i="28"/>
  <c r="X23" i="28"/>
  <c r="X15" i="28"/>
  <c r="X18" i="28"/>
  <c r="X42" i="28"/>
  <c r="X13" i="28"/>
  <c r="X9" i="28"/>
  <c r="X39" i="28"/>
  <c r="X27" i="28"/>
  <c r="X25" i="28"/>
  <c r="X17" i="28"/>
  <c r="X24" i="28"/>
  <c r="X29" i="28"/>
  <c r="X30" i="28"/>
  <c r="X14" i="28"/>
  <c r="V77" i="1"/>
  <c r="W62" i="1" l="1"/>
  <c r="U62" i="1"/>
  <c r="U71" i="1" s="1"/>
  <c r="S71" i="1"/>
  <c r="W71" i="1" l="1"/>
  <c r="X69" i="1" s="1"/>
  <c r="V65" i="1"/>
  <c r="V70" i="1"/>
  <c r="V63" i="1"/>
  <c r="V64" i="1"/>
  <c r="V69" i="1"/>
  <c r="V67" i="1"/>
  <c r="V68" i="1"/>
  <c r="V66" i="1"/>
  <c r="V62" i="1"/>
  <c r="X63" i="1" l="1"/>
  <c r="X64" i="1"/>
  <c r="X65" i="1"/>
  <c r="X66" i="1"/>
  <c r="V71" i="1"/>
  <c r="X70" i="1"/>
  <c r="X67" i="1"/>
  <c r="X68" i="1"/>
  <c r="X62" i="1"/>
  <c r="W60" i="1"/>
  <c r="U60" i="1"/>
  <c r="V50" i="1" l="1"/>
  <c r="V52" i="1"/>
  <c r="X49" i="1"/>
  <c r="X52" i="1"/>
  <c r="V58" i="1"/>
  <c r="X59" i="1"/>
  <c r="X51" i="1"/>
  <c r="V51" i="1"/>
  <c r="V53" i="1"/>
  <c r="V54" i="1"/>
  <c r="V59" i="1"/>
  <c r="X56" i="1"/>
  <c r="X57" i="1"/>
  <c r="V55" i="1"/>
  <c r="V57" i="1"/>
  <c r="X58" i="1"/>
  <c r="X53" i="1"/>
  <c r="V49" i="1"/>
  <c r="X55" i="1"/>
  <c r="X54" i="1"/>
  <c r="X50" i="1"/>
  <c r="V56" i="1"/>
  <c r="V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K50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50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I62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2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3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3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4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4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5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5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6" authorId="0" shapeId="0" xr:uid="{00000000-0006-0000-0100-00000D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6" authorId="0" shapeId="0" xr:uid="{00000000-0006-0000-0100-00000E000000}">
      <text>
        <r>
          <rPr>
            <b/>
            <sz val="9"/>
            <color rgb="FF000000"/>
            <rFont val="Arial"/>
            <family val="2"/>
          </rPr>
          <t>Maggie Miller: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this the right adjustment factor for Gelbveih Juniors?  The previous test had only Seniors
</t>
        </r>
      </text>
    </comment>
    <comment ref="AI67" authorId="0" shapeId="0" xr:uid="{00000000-0006-0000-0100-00001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7" authorId="0" shapeId="0" xr:uid="{00000000-0006-0000-0100-00001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8" authorId="0" shapeId="0" xr:uid="{00000000-0006-0000-0100-00001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8" authorId="0" shapeId="0" xr:uid="{00000000-0006-0000-0100-00001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69" authorId="0" shapeId="0" xr:uid="{00000000-0006-0000-0100-00001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69" authorId="0" shapeId="0" xr:uid="{00000000-0006-0000-0100-00001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0" authorId="0" shapeId="0" xr:uid="{00000000-0006-0000-0100-00001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0" authorId="0" shapeId="0" xr:uid="{00000000-0006-0000-0100-00001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<sst xmlns="http://schemas.openxmlformats.org/spreadsheetml/2006/main" count="1513" uniqueCount="485">
  <si>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</si>
  <si>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</si>
  <si>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</si>
  <si>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</si>
  <si>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</si>
  <si>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</si>
  <si>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</si>
  <si>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</si>
  <si>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</si>
  <si>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</si>
  <si>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</si>
  <si>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</si>
  <si>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</si>
  <si>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</si>
  <si>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</si>
  <si>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</si>
  <si>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</si>
  <si>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</si>
  <si>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</si>
  <si>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</si>
  <si>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</si>
  <si>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</si>
  <si>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</si>
  <si>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</si>
  <si>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</si>
  <si>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</si>
  <si>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</si>
  <si>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</si>
  <si>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</si>
  <si>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</si>
  <si>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</si>
  <si>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</si>
  <si>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</si>
  <si>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</si>
  <si>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</si>
  <si>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</si>
  <si>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</si>
  <si>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</si>
  <si>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</si>
  <si>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</si>
  <si>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</si>
  <si>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</si>
  <si>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</si>
  <si>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</si>
  <si>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</si>
  <si>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</si>
  <si>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</si>
  <si>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</si>
  <si>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</si>
  <si>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</si>
  <si>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</si>
  <si>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</si>
  <si>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</si>
  <si>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</si>
  <si>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</si>
  <si>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</si>
  <si>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</si>
  <si>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</si>
  <si>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</si>
  <si>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</si>
  <si>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</si>
  <si>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</si>
  <si>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</si>
  <si>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</si>
  <si>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</si>
  <si>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</si>
  <si>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</si>
  <si>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</si>
  <si>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</si>
  <si>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</si>
  <si>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</si>
  <si>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</si>
  <si>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</si>
  <si>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</si>
  <si>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</si>
  <si>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</si>
  <si>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</si>
  <si>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</si>
  <si>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</si>
  <si>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</si>
  <si>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</si>
  <si>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</si>
  <si>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</si>
  <si>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</si>
  <si>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</si>
  <si>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</si>
  <si>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</si>
  <si>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</si>
  <si>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</si>
  <si>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</si>
  <si>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</si>
  <si>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</si>
  <si>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</si>
  <si>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</si>
  <si>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</si>
  <si>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</si>
  <si>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</si>
  <si>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</si>
  <si>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</si>
  <si>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</si>
  <si>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</si>
  <si>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</si>
  <si>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</si>
  <si>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</si>
  <si>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</si>
  <si>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</si>
  <si>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</si>
  <si>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</si>
  <si>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</si>
  <si>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</si>
  <si>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</si>
  <si>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</si>
  <si>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</si>
  <si>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</si>
  <si>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</si>
  <si>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</si>
  <si>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</si>
  <si>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</si>
  <si>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</si>
  <si>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 xml:space="preserve">2013 CLEMSON BULL TEST 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</si>
  <si>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</si>
  <si>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</si>
  <si>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</si>
  <si>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</si>
  <si>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</si>
  <si>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</si>
  <si>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</si>
  <si>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</si>
  <si>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</si>
  <si>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</si>
  <si>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</si>
  <si>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</si>
  <si>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</si>
  <si>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</si>
  <si>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</si>
  <si>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</si>
  <si>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</si>
  <si>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</si>
  <si>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</si>
  <si>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</si>
  <si>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</si>
  <si>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</si>
  <si>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</si>
  <si>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</si>
  <si>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</si>
  <si>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</si>
  <si>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</si>
  <si>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</si>
  <si>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</si>
  <si>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</si>
  <si>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</si>
  <si>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</si>
  <si>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</si>
  <si>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</si>
  <si>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</si>
  <si>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</si>
  <si>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</si>
  <si>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</si>
  <si>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</si>
  <si>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</si>
  <si>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</si>
  <si>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</si>
  <si>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</si>
  <si>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</si>
  <si>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</si>
  <si>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</si>
  <si>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</si>
  <si>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</si>
  <si>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</si>
  <si>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</si>
  <si>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</si>
  <si>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</si>
  <si>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</si>
  <si>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</si>
  <si>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</si>
  <si>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</si>
  <si>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</si>
  <si>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</si>
  <si>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</si>
  <si>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</si>
  <si>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</si>
  <si>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</si>
  <si>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</si>
  <si>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</si>
  <si>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</si>
  <si>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</si>
  <si>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</si>
  <si>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</si>
  <si>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</si>
  <si>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</si>
  <si>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</si>
  <si>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</si>
  <si>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</si>
  <si>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</si>
  <si>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</si>
  <si>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</si>
  <si>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</si>
  <si>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</si>
  <si>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</si>
  <si>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</si>
  <si>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</si>
  <si>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</si>
  <si>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</si>
  <si>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</si>
  <si>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</si>
  <si>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</si>
  <si>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</si>
  <si>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</si>
  <si>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</si>
  <si>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</si>
  <si>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</si>
  <si>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</si>
  <si>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</si>
  <si>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</si>
  <si>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</si>
  <si>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</si>
  <si>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</si>
  <si>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</si>
  <si>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</si>
  <si>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</si>
  <si>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</si>
  <si>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</si>
  <si>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</si>
  <si>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</si>
  <si>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</si>
  <si>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</si>
  <si>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</si>
  <si>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</si>
  <si>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</si>
  <si>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</si>
  <si>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</si>
  <si>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</si>
  <si>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</si>
  <si>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</si>
  <si>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</si>
  <si>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</si>
  <si>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</si>
  <si>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</si>
  <si>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</si>
  <si>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</si>
  <si>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</si>
  <si>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</si>
  <si>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</si>
  <si>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</si>
  <si>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2014 CUBT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</si>
  <si>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</si>
  <si>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</si>
  <si>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</si>
  <si>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</si>
  <si>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</si>
  <si>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</si>
  <si>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</si>
  <si>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Clemson University Bull Test</t>
  </si>
  <si>
    <t>To Be Adjusted for 365 Days</t>
  </si>
  <si>
    <t>162-Days Weight Report ~ February 3, 2018</t>
  </si>
  <si>
    <t>Senior Bulls/Balancer, Charolais, Gelbvieh, Simmental, Sim x Angus</t>
  </si>
  <si>
    <t>2020 CLEMSON BULL TEST</t>
  </si>
  <si>
    <t>2020 Clemson Bull Test</t>
  </si>
  <si>
    <t>Chuck Broadway</t>
  </si>
  <si>
    <t>Shuffler Farm</t>
  </si>
  <si>
    <t>Eugene Shuffler</t>
  </si>
  <si>
    <t>Ken Whitfield</t>
  </si>
  <si>
    <t>PO Box 253</t>
  </si>
  <si>
    <t>Paul Boyd Angus</t>
  </si>
  <si>
    <t>Neil Boyd</t>
  </si>
  <si>
    <t>Barrett Farms</t>
  </si>
  <si>
    <t>Chet Barrett</t>
  </si>
  <si>
    <t>706-499-8008</t>
  </si>
  <si>
    <t>Rick Wood</t>
  </si>
  <si>
    <t>444 Union Grove Rd</t>
  </si>
  <si>
    <t>Union Grove, NC 28689</t>
  </si>
  <si>
    <t>704-876-9895</t>
  </si>
  <si>
    <t>Broadway Cattle Farm, LLC</t>
  </si>
  <si>
    <t>4408 Medlin Road</t>
  </si>
  <si>
    <t>Monroe, NC 28112</t>
  </si>
  <si>
    <t>704-579-3514</t>
  </si>
  <si>
    <t>Fowler Family Farm</t>
  </si>
  <si>
    <t>Kathy Fowler</t>
  </si>
  <si>
    <t>7086 Strawberry Lane</t>
  </si>
  <si>
    <t>Stanfield, NC 28163</t>
  </si>
  <si>
    <t>704-488-2305</t>
  </si>
  <si>
    <t>AK/NDS</t>
  </si>
  <si>
    <t>Jim Rathwell</t>
  </si>
  <si>
    <t>159 Overdue Hill</t>
  </si>
  <si>
    <t>Six Mile, SC 29682</t>
  </si>
  <si>
    <t>864-868-9851</t>
  </si>
  <si>
    <t>5781 Hwy 115 W</t>
  </si>
  <si>
    <t>Clarksville, GA 30523</t>
  </si>
  <si>
    <t>706-499-2325</t>
  </si>
  <si>
    <t>Currahee Cattle Co.</t>
  </si>
  <si>
    <t>Carnesville, GA 30521</t>
  </si>
  <si>
    <t>706-491-4074</t>
  </si>
  <si>
    <t>769 Tommy Irvin Rd</t>
  </si>
  <si>
    <t>Mt. Airy, GA 30563</t>
  </si>
  <si>
    <t>Woodlawn Farm LLC</t>
  </si>
  <si>
    <t>Alexander Angus Farm</t>
  </si>
  <si>
    <t>Sac Alexander</t>
  </si>
  <si>
    <t>Clover, SC 29710</t>
  </si>
  <si>
    <t>KCF Bennett Fortress</t>
  </si>
  <si>
    <t>FF50</t>
  </si>
  <si>
    <t>Angus</t>
  </si>
  <si>
    <t>FF12</t>
  </si>
  <si>
    <t>SS Niagara</t>
  </si>
  <si>
    <t>VAR Discovery 2240</t>
  </si>
  <si>
    <t>3F Epic 4631</t>
  </si>
  <si>
    <t>FC85</t>
  </si>
  <si>
    <t>Mead Magnitude</t>
  </si>
  <si>
    <t>FD168</t>
  </si>
  <si>
    <t>FD771</t>
  </si>
  <si>
    <t>KCF Bennett Boulder</t>
  </si>
  <si>
    <t>FC22</t>
  </si>
  <si>
    <t>F57</t>
  </si>
  <si>
    <t>SydGen Rock Star 3461</t>
  </si>
  <si>
    <t>F58</t>
  </si>
  <si>
    <t>F61</t>
  </si>
  <si>
    <t>SS Niagara Z29</t>
  </si>
  <si>
    <t>Deer Valley All In</t>
  </si>
  <si>
    <t>Connealy Athens</t>
  </si>
  <si>
    <t>Black Granite</t>
  </si>
  <si>
    <t>F2</t>
  </si>
  <si>
    <t>F3</t>
  </si>
  <si>
    <t>FF75</t>
  </si>
  <si>
    <t xml:space="preserve">KCF Bennett Fortress </t>
  </si>
  <si>
    <t>Basin Payweight 1682</t>
  </si>
  <si>
    <t>EXAR Hi-Tech 4769B</t>
  </si>
  <si>
    <t>KCF Bennett The Rock A473</t>
  </si>
  <si>
    <t>Jindra Acclaim</t>
  </si>
  <si>
    <t>LD Capitalist 316</t>
  </si>
  <si>
    <t>Diamond S Farms</t>
  </si>
  <si>
    <t>Williams Angus</t>
  </si>
  <si>
    <t>Duff Stimulus 856</t>
  </si>
  <si>
    <t xml:space="preserve">SVF Allegiance </t>
  </si>
  <si>
    <t>412F</t>
  </si>
  <si>
    <t>Simmental</t>
  </si>
  <si>
    <t>Koch Big Timber</t>
  </si>
  <si>
    <t>604F</t>
  </si>
  <si>
    <t>SFF29</t>
  </si>
  <si>
    <t>XF74</t>
  </si>
  <si>
    <t>Sim/Angus</t>
  </si>
  <si>
    <t>XF32</t>
  </si>
  <si>
    <t>Meldons Matrix</t>
  </si>
  <si>
    <t>F828</t>
  </si>
  <si>
    <t>CAJS Blaze of Glory</t>
  </si>
  <si>
    <t>80F</t>
  </si>
  <si>
    <t>Main Event</t>
  </si>
  <si>
    <t>F833</t>
  </si>
  <si>
    <t>Mr NCl Upgrade U8676</t>
  </si>
  <si>
    <t>48F</t>
  </si>
  <si>
    <t>Tex Playbook 5437</t>
  </si>
  <si>
    <t>FDYR33</t>
  </si>
  <si>
    <t>KCF Bennett Beef Bank</t>
  </si>
  <si>
    <t>F202</t>
  </si>
  <si>
    <t>F207</t>
  </si>
  <si>
    <t>SAV Renown 3439</t>
  </si>
  <si>
    <t>F243</t>
  </si>
  <si>
    <t>KCF Bennett Concensus Y332</t>
  </si>
  <si>
    <t>F256</t>
  </si>
  <si>
    <t>F297</t>
  </si>
  <si>
    <t>Stevenson's Payweight 60551</t>
  </si>
  <si>
    <t>MPH 10H Juice Box Z3</t>
  </si>
  <si>
    <t>Hereford</t>
  </si>
  <si>
    <t>C826</t>
  </si>
  <si>
    <t xml:space="preserve">Sydgen Enhance </t>
  </si>
  <si>
    <t>C816</t>
  </si>
  <si>
    <t>Charolais</t>
  </si>
  <si>
    <t>NRF Mr. Donald Trump</t>
  </si>
  <si>
    <t>John Smith</t>
  </si>
  <si>
    <t>Spring Grove Discovery</t>
  </si>
  <si>
    <t>Virgil Wall</t>
  </si>
  <si>
    <t>EFBEEF C615</t>
  </si>
  <si>
    <t>19F</t>
  </si>
  <si>
    <t>KCF C775</t>
  </si>
  <si>
    <t>29F</t>
  </si>
  <si>
    <t>KCF Z80</t>
  </si>
  <si>
    <t>EFBEEF X651</t>
  </si>
  <si>
    <t>Gelbvieh</t>
  </si>
  <si>
    <t>911F</t>
  </si>
  <si>
    <t>705D</t>
  </si>
  <si>
    <t>927F</t>
  </si>
  <si>
    <t>1631Paul Boyd Rd.</t>
  </si>
  <si>
    <t>803-684-3587</t>
  </si>
  <si>
    <t>Edisto Pines Farm</t>
  </si>
  <si>
    <t>Todd Edwards</t>
  </si>
  <si>
    <t>700 Wagner Hwy</t>
  </si>
  <si>
    <t xml:space="preserve">Leesville,S.C. 29070 </t>
  </si>
  <si>
    <t>803-379-1184</t>
  </si>
  <si>
    <t>340 Old Six Mile Rd</t>
  </si>
  <si>
    <t>Black Crest Farms</t>
  </si>
  <si>
    <t>Billy McLeod</t>
  </si>
  <si>
    <t>1320 Old Manning Rd</t>
  </si>
  <si>
    <t>Sumter, S.C. 29150</t>
  </si>
  <si>
    <t>803-481-2011</t>
  </si>
  <si>
    <t>864-868-2280</t>
  </si>
  <si>
    <t>Brown Dog Farms</t>
  </si>
  <si>
    <t>Bruce Cannon</t>
  </si>
  <si>
    <t xml:space="preserve">225 East Shallowstone </t>
  </si>
  <si>
    <t>Greer, S.C. 29650</t>
  </si>
  <si>
    <t>864-385-5529</t>
  </si>
  <si>
    <t>Clinton Farms</t>
  </si>
  <si>
    <t>Lee Clinton</t>
  </si>
  <si>
    <t>3005 Clinton Dairy Rd</t>
  </si>
  <si>
    <t>704-913-6127</t>
  </si>
  <si>
    <t>George Williams, M.D.</t>
  </si>
  <si>
    <t>2299 Boones Creek Rd</t>
  </si>
  <si>
    <t>Gray, Tennessee 37615</t>
  </si>
  <si>
    <t>423-341-7044</t>
  </si>
  <si>
    <t>Shady River Farms</t>
  </si>
  <si>
    <t>Jerry Ellis/Glenda Walker</t>
  </si>
  <si>
    <t>1138 Liberty Rd SW</t>
  </si>
  <si>
    <t>Calhoun, Ga 30701</t>
  </si>
  <si>
    <t>706-629-2632</t>
  </si>
  <si>
    <t>Panther Creek</t>
  </si>
  <si>
    <t>1434 Kitty Noecker Rd</t>
  </si>
  <si>
    <t>Pink Hill, NC 28572</t>
  </si>
  <si>
    <t>252-526-1929</t>
  </si>
  <si>
    <t>MPAC Angus</t>
  </si>
  <si>
    <t>Marvin Zeigler</t>
  </si>
  <si>
    <t>1653 Main Hwy</t>
  </si>
  <si>
    <t>Bamberg, SC 29003</t>
  </si>
  <si>
    <t>803-682-4850</t>
  </si>
  <si>
    <t>Innisfail Farms</t>
  </si>
  <si>
    <t>Weyman Hunt</t>
  </si>
  <si>
    <t>PO Box 488</t>
  </si>
  <si>
    <t>Madison, Georgia 30650</t>
  </si>
  <si>
    <t>706-342-0264</t>
  </si>
  <si>
    <t>Cooks Cattle Service</t>
  </si>
  <si>
    <t>John Cook</t>
  </si>
  <si>
    <t>PO Box 92</t>
  </si>
  <si>
    <t>Buckhead, GA 30605</t>
  </si>
  <si>
    <t>706-818-1348</t>
  </si>
  <si>
    <t>Nubbin Ridge Farm</t>
  </si>
  <si>
    <t>Mike King</t>
  </si>
  <si>
    <t>Westminster, SC 29693</t>
  </si>
  <si>
    <t>864-958-1343</t>
  </si>
  <si>
    <t>Brendy Hill Farm</t>
  </si>
  <si>
    <t xml:space="preserve">PO Box 497 </t>
  </si>
  <si>
    <t xml:space="preserve">Ninety Six, SC 29666 </t>
  </si>
  <si>
    <t>864-942-2380</t>
  </si>
  <si>
    <t>Connealy Armory</t>
  </si>
  <si>
    <t>8M17</t>
  </si>
  <si>
    <t>8M24</t>
  </si>
  <si>
    <t>3</t>
  </si>
  <si>
    <t>On Test</t>
  </si>
  <si>
    <t>0-Days [On-Test] Weight Report ~ August 19 &amp; 20, 2019</t>
  </si>
  <si>
    <t>28-Days Weight Report ~ September 17, 2019</t>
  </si>
  <si>
    <t>56-Days Weight Report ~ October 15, 2019</t>
  </si>
  <si>
    <t>84-Days Weight Report ~ November 12, 2019</t>
  </si>
  <si>
    <t>112-Days [Off-Test] Weight Report ~ December 10, 2019</t>
  </si>
  <si>
    <t>F5</t>
  </si>
  <si>
    <t>2020 Clemson Bull Test - Died, Going Home &amp; Culled Bulls</t>
  </si>
  <si>
    <t>Tommy and Todd Smith</t>
  </si>
  <si>
    <t>5621 Hwy 56 S</t>
  </si>
  <si>
    <t>Clinton, SC 29325</t>
  </si>
  <si>
    <t>864-923-5670</t>
  </si>
  <si>
    <t>OHF Winchester's Duty 136</t>
  </si>
  <si>
    <t>EXAR Monumental 6056B</t>
  </si>
  <si>
    <t>19477228</t>
  </si>
  <si>
    <t>Conneally Guiness</t>
  </si>
  <si>
    <t>19233532</t>
  </si>
  <si>
    <t>19233529</t>
  </si>
  <si>
    <t>19233633</t>
  </si>
  <si>
    <t>43982682</t>
  </si>
  <si>
    <t>43982692</t>
  </si>
  <si>
    <t>43982847</t>
  </si>
  <si>
    <t>43982824</t>
  </si>
  <si>
    <t>43982834</t>
  </si>
  <si>
    <t>19474554</t>
  </si>
  <si>
    <t>NF22</t>
  </si>
  <si>
    <t>19465370</t>
  </si>
  <si>
    <t>M922808</t>
  </si>
  <si>
    <t>CCC Mr Impact Z204</t>
  </si>
  <si>
    <t>19443934</t>
  </si>
  <si>
    <t>19470803</t>
  </si>
  <si>
    <t>19470804</t>
  </si>
  <si>
    <t>BCF 6S3 Alliance Y232</t>
  </si>
  <si>
    <t xml:space="preserve">Junior Bulls: Sim x Angus </t>
  </si>
  <si>
    <t>19261160</t>
  </si>
  <si>
    <t>Junior Bulls/Angus and Hereford</t>
  </si>
  <si>
    <t>28 day</t>
  </si>
  <si>
    <t>Senior Bulls/Angus and Hereford</t>
  </si>
  <si>
    <t>6198 West Oak hwy</t>
  </si>
  <si>
    <t>84 Days</t>
  </si>
  <si>
    <t>84-Days Weight Report ~November 12, 2019</t>
  </si>
  <si>
    <t>84 Day Weigh Report November 12, 2019</t>
  </si>
  <si>
    <t>84 Day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</si>
</sst>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</numFmts>
  <fonts count="13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b/>
      <sz val="12"/>
      <color rgb="FFDD0806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u/>
      <sz val="12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rgb="FFFFFF00"/>
        <bgColor indexed="43"/>
      </patternFill>
    </fill>
    <fill>
      <patternFill patternType="solid">
        <fgColor theme="6" tint="0.39997558519241921"/>
        <bgColor indexed="43"/>
      </patternFill>
    </fill>
  </fills>
  <borders count="2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</borders>
  <cellStyleXfs count="27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5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83" applyNumberFormat="0" applyFill="0" applyAlignment="0" applyProtection="0"/>
    <xf numFmtId="0" fontId="106" fillId="0" borderId="184" applyNumberFormat="0" applyFill="0" applyAlignment="0" applyProtection="0"/>
    <xf numFmtId="0" fontId="107" fillId="0" borderId="185" applyNumberFormat="0" applyFill="0" applyAlignment="0" applyProtection="0"/>
    <xf numFmtId="0" fontId="107" fillId="0" borderId="0" applyNumberFormat="0" applyFill="0" applyBorder="0" applyAlignment="0" applyProtection="0"/>
    <xf numFmtId="0" fontId="108" fillId="63" borderId="0" applyNumberFormat="0" applyBorder="0" applyAlignment="0" applyProtection="0"/>
    <xf numFmtId="0" fontId="109" fillId="64" borderId="0" applyNumberFormat="0" applyBorder="0" applyAlignment="0" applyProtection="0"/>
    <xf numFmtId="0" fontId="110" fillId="65" borderId="0" applyNumberFormat="0" applyBorder="0" applyAlignment="0" applyProtection="0"/>
    <xf numFmtId="0" fontId="111" fillId="66" borderId="186" applyNumberFormat="0" applyAlignment="0" applyProtection="0"/>
    <xf numFmtId="0" fontId="112" fillId="67" borderId="187" applyNumberFormat="0" applyAlignment="0" applyProtection="0"/>
    <xf numFmtId="0" fontId="113" fillId="67" borderId="186" applyNumberFormat="0" applyAlignment="0" applyProtection="0"/>
    <xf numFmtId="0" fontId="114" fillId="0" borderId="188" applyNumberFormat="0" applyFill="0" applyAlignment="0" applyProtection="0"/>
    <xf numFmtId="0" fontId="115" fillId="68" borderId="189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91" applyNumberFormat="0" applyFill="0" applyAlignment="0" applyProtection="0"/>
    <xf numFmtId="0" fontId="119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19" fillId="73" borderId="0" applyNumberFormat="0" applyBorder="0" applyAlignment="0" applyProtection="0"/>
    <xf numFmtId="0" fontId="119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19" fillId="77" borderId="0" applyNumberFormat="0" applyBorder="0" applyAlignment="0" applyProtection="0"/>
    <xf numFmtId="0" fontId="119" fillId="78" borderId="0" applyNumberFormat="0" applyBorder="0" applyAlignment="0" applyProtection="0"/>
    <xf numFmtId="0" fontId="3" fillId="79" borderId="0" applyNumberFormat="0" applyBorder="0" applyAlignment="0" applyProtection="0"/>
    <xf numFmtId="0" fontId="3" fillId="80" borderId="0" applyNumberFormat="0" applyBorder="0" applyAlignment="0" applyProtection="0"/>
    <xf numFmtId="0" fontId="119" fillId="81" borderId="0" applyNumberFormat="0" applyBorder="0" applyAlignment="0" applyProtection="0"/>
    <xf numFmtId="0" fontId="119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19" fillId="85" borderId="0" applyNumberFormat="0" applyBorder="0" applyAlignment="0" applyProtection="0"/>
    <xf numFmtId="0" fontId="119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119" fillId="89" borderId="0" applyNumberFormat="0" applyBorder="0" applyAlignment="0" applyProtection="0"/>
    <xf numFmtId="0" fontId="119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119" fillId="93" borderId="0" applyNumberFormat="0" applyBorder="0" applyAlignment="0" applyProtection="0"/>
    <xf numFmtId="0" fontId="3" fillId="0" borderId="0"/>
    <xf numFmtId="0" fontId="3" fillId="69" borderId="190" applyNumberFormat="0" applyFont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0" borderId="0"/>
    <xf numFmtId="0" fontId="128" fillId="0" borderId="0" applyNumberFormat="0" applyFill="0" applyBorder="0" applyAlignment="0" applyProtection="0"/>
    <xf numFmtId="0" fontId="1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</cellStyleXfs>
  <cellXfs count="1221">
    <xf numFmtId="0" fontId="0" fillId="0" borderId="0" xfId="0"/>
    <xf numFmtId="0" fontId="5" fillId="0" borderId="0" xfId="0" applyFont="1" applyProtection="1"/>
    <xf numFmtId="0" fontId="6" fillId="0" borderId="0" xfId="0" applyFont="1" applyProtection="1">
      <protection locked="0"/>
    </xf>
    <xf numFmtId="0" fontId="5" fillId="0" borderId="1" xfId="0" applyFont="1" applyBorder="1" applyProtection="1"/>
    <xf numFmtId="0" fontId="10" fillId="2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Continuous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9" fillId="0" borderId="0" xfId="0" applyFont="1" applyProtection="1"/>
    <xf numFmtId="168" fontId="5" fillId="6" borderId="9" xfId="0" applyNumberFormat="1" applyFont="1" applyFill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30" fillId="0" borderId="0" xfId="0" applyFont="1" applyProtection="1"/>
    <xf numFmtId="0" fontId="19" fillId="0" borderId="0" xfId="0" quotePrefix="1" applyFont="1" applyProtection="1"/>
    <xf numFmtId="0" fontId="28" fillId="0" borderId="0" xfId="0" quotePrefix="1" applyNumberFormat="1" applyFont="1" applyProtection="1"/>
    <xf numFmtId="0" fontId="28" fillId="0" borderId="0" xfId="0" applyFont="1" applyProtection="1"/>
    <xf numFmtId="0" fontId="10" fillId="7" borderId="7" xfId="0" applyFont="1" applyFill="1" applyBorder="1" applyAlignment="1" applyProtection="1">
      <alignment horizontal="center"/>
      <protection locked="0"/>
    </xf>
    <xf numFmtId="0" fontId="10" fillId="7" borderId="6" xfId="0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center"/>
    </xf>
    <xf numFmtId="0" fontId="10" fillId="8" borderId="7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Continuous"/>
      <protection locked="0"/>
    </xf>
    <xf numFmtId="0" fontId="10" fillId="3" borderId="7" xfId="0" applyFont="1" applyFill="1" applyBorder="1" applyAlignment="1" applyProtection="1">
      <alignment horizontal="centerContinuous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165" fontId="11" fillId="9" borderId="0" xfId="0" applyNumberFormat="1" applyFont="1" applyFill="1" applyBorder="1" applyAlignment="1" applyProtection="1">
      <alignment horizontal="centerContinuous"/>
    </xf>
    <xf numFmtId="167" fontId="11" fillId="9" borderId="0" xfId="0" applyNumberFormat="1" applyFont="1" applyFill="1" applyBorder="1" applyAlignment="1" applyProtection="1">
      <alignment horizontal="centerContinuous"/>
    </xf>
    <xf numFmtId="165" fontId="11" fillId="10" borderId="0" xfId="0" applyNumberFormat="1" applyFont="1" applyFill="1" applyBorder="1" applyAlignment="1" applyProtection="1">
      <alignment horizontal="centerContinuous"/>
    </xf>
    <xf numFmtId="0" fontId="10" fillId="3" borderId="12" xfId="0" applyFont="1" applyFill="1" applyBorder="1" applyAlignment="1" applyProtection="1">
      <alignment horizontal="centerContinuous"/>
    </xf>
    <xf numFmtId="0" fontId="10" fillId="3" borderId="12" xfId="0" applyFont="1" applyFill="1" applyBorder="1" applyAlignment="1" applyProtection="1">
      <alignment horizontal="centerContinuous"/>
      <protection locked="0"/>
    </xf>
    <xf numFmtId="0" fontId="12" fillId="0" borderId="0" xfId="0" applyFont="1" applyAlignment="1" applyProtection="1">
      <protection locked="0"/>
    </xf>
    <xf numFmtId="170" fontId="27" fillId="0" borderId="0" xfId="0" applyNumberFormat="1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1" fontId="8" fillId="11" borderId="9" xfId="0" applyNumberFormat="1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165" fontId="11" fillId="10" borderId="14" xfId="0" applyNumberFormat="1" applyFont="1" applyFill="1" applyBorder="1" applyAlignment="1" applyProtection="1">
      <alignment horizontal="centerContinuous"/>
    </xf>
    <xf numFmtId="167" fontId="17" fillId="6" borderId="9" xfId="0" quotePrefix="1" applyNumberFormat="1" applyFont="1" applyFill="1" applyBorder="1" applyAlignment="1" applyProtection="1">
      <alignment horizontal="center"/>
    </xf>
    <xf numFmtId="0" fontId="10" fillId="12" borderId="4" xfId="0" applyFont="1" applyFill="1" applyBorder="1" applyAlignment="1" applyProtection="1">
      <alignment horizontal="center"/>
    </xf>
    <xf numFmtId="0" fontId="10" fillId="12" borderId="7" xfId="0" applyFont="1" applyFill="1" applyBorder="1" applyAlignment="1" applyProtection="1">
      <alignment horizontal="center"/>
    </xf>
    <xf numFmtId="170" fontId="12" fillId="0" borderId="0" xfId="0" applyNumberFormat="1" applyFont="1" applyAlignment="1" applyProtection="1">
      <protection locked="0"/>
    </xf>
    <xf numFmtId="0" fontId="23" fillId="0" borderId="8" xfId="0" applyFont="1" applyBorder="1" applyAlignment="1" applyProtection="1">
      <alignment horizontal="left" indent="1"/>
      <protection locked="0"/>
    </xf>
    <xf numFmtId="0" fontId="23" fillId="0" borderId="6" xfId="0" applyFont="1" applyBorder="1" applyAlignment="1" applyProtection="1">
      <alignment horizontal="left" indent="1"/>
      <protection locked="0"/>
    </xf>
    <xf numFmtId="171" fontId="5" fillId="6" borderId="9" xfId="0" applyNumberFormat="1" applyFont="1" applyFill="1" applyBorder="1" applyAlignment="1" applyProtection="1">
      <alignment horizontal="center"/>
    </xf>
    <xf numFmtId="0" fontId="17" fillId="6" borderId="15" xfId="0" applyFont="1" applyFill="1" applyBorder="1" applyAlignment="1" applyProtection="1">
      <alignment horizontal="center"/>
    </xf>
    <xf numFmtId="0" fontId="10" fillId="12" borderId="7" xfId="0" applyFont="1" applyFill="1" applyBorder="1" applyAlignment="1" applyProtection="1">
      <alignment horizontal="center"/>
      <protection locked="0"/>
    </xf>
    <xf numFmtId="0" fontId="10" fillId="12" borderId="16" xfId="0" applyFont="1" applyFill="1" applyBorder="1" applyAlignment="1" applyProtection="1">
      <alignment horizontal="center"/>
      <protection locked="0"/>
    </xf>
    <xf numFmtId="169" fontId="15" fillId="13" borderId="8" xfId="0" quotePrefix="1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center"/>
    </xf>
    <xf numFmtId="3" fontId="18" fillId="0" borderId="10" xfId="1" quotePrefix="1" applyNumberFormat="1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12" borderId="17" xfId="0" applyFont="1" applyFill="1" applyBorder="1" applyAlignment="1" applyProtection="1">
      <alignment horizontal="center"/>
      <protection locked="0"/>
    </xf>
    <xf numFmtId="2" fontId="5" fillId="0" borderId="15" xfId="0" applyNumberFormat="1" applyFont="1" applyBorder="1" applyAlignment="1" applyProtection="1">
      <alignment horizontal="center"/>
    </xf>
    <xf numFmtId="2" fontId="5" fillId="0" borderId="18" xfId="0" applyNumberFormat="1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left"/>
    </xf>
    <xf numFmtId="37" fontId="5" fillId="0" borderId="18" xfId="0" applyNumberFormat="1" applyFont="1" applyBorder="1" applyAlignment="1" applyProtection="1">
      <alignment horizontal="right"/>
    </xf>
    <xf numFmtId="37" fontId="5" fillId="0" borderId="19" xfId="0" applyNumberFormat="1" applyFont="1" applyBorder="1" applyAlignment="1" applyProtection="1">
      <alignment horizontal="right"/>
    </xf>
    <xf numFmtId="37" fontId="5" fillId="0" borderId="15" xfId="0" applyNumberFormat="1" applyFont="1" applyBorder="1" applyAlignment="1" applyProtection="1">
      <alignment horizontal="right"/>
    </xf>
    <xf numFmtId="37" fontId="5" fillId="0" borderId="20" xfId="0" applyNumberFormat="1" applyFont="1" applyBorder="1" applyAlignment="1" applyProtection="1">
      <alignment horizontal="right"/>
    </xf>
    <xf numFmtId="0" fontId="12" fillId="0" borderId="0" xfId="0" quotePrefix="1" applyFont="1" applyAlignment="1" applyProtection="1">
      <alignment horizontal="left"/>
      <protection locked="0"/>
    </xf>
    <xf numFmtId="0" fontId="38" fillId="0" borderId="0" xfId="0" quotePrefix="1" applyFont="1"/>
    <xf numFmtId="0" fontId="24" fillId="14" borderId="21" xfId="0" applyFont="1" applyFill="1" applyBorder="1" applyAlignment="1" applyProtection="1">
      <alignment horizontal="center"/>
    </xf>
    <xf numFmtId="0" fontId="24" fillId="14" borderId="22" xfId="0" applyFont="1" applyFill="1" applyBorder="1" applyAlignment="1" applyProtection="1">
      <alignment horizontal="center"/>
    </xf>
    <xf numFmtId="0" fontId="24" fillId="14" borderId="23" xfId="0" applyFont="1" applyFill="1" applyBorder="1" applyAlignment="1" applyProtection="1">
      <alignment horizontal="center"/>
    </xf>
    <xf numFmtId="0" fontId="15" fillId="15" borderId="24" xfId="0" applyFont="1" applyFill="1" applyBorder="1"/>
    <xf numFmtId="0" fontId="24" fillId="7" borderId="25" xfId="0" applyFont="1" applyFill="1" applyBorder="1" applyAlignment="1" applyProtection="1">
      <alignment horizontal="center"/>
    </xf>
    <xf numFmtId="2" fontId="15" fillId="16" borderId="26" xfId="0" quotePrefix="1" applyNumberFormat="1" applyFont="1" applyFill="1" applyBorder="1" applyAlignment="1" applyProtection="1">
      <alignment horizontal="center"/>
    </xf>
    <xf numFmtId="2" fontId="11" fillId="9" borderId="0" xfId="0" applyNumberFormat="1" applyFont="1" applyFill="1" applyBorder="1" applyAlignment="1" applyProtection="1">
      <alignment horizontal="centerContinuous"/>
    </xf>
    <xf numFmtId="2" fontId="11" fillId="10" borderId="0" xfId="0" applyNumberFormat="1" applyFont="1" applyFill="1" applyBorder="1" applyAlignment="1" applyProtection="1">
      <alignment horizontal="centerContinuous"/>
    </xf>
    <xf numFmtId="0" fontId="39" fillId="0" borderId="0" xfId="4"/>
    <xf numFmtId="0" fontId="16" fillId="17" borderId="27" xfId="4" applyFont="1" applyFill="1" applyBorder="1" applyProtection="1"/>
    <xf numFmtId="0" fontId="16" fillId="17" borderId="28" xfId="4" applyFont="1" applyFill="1" applyBorder="1" applyAlignment="1" applyProtection="1">
      <alignment horizontal="center"/>
      <protection locked="0"/>
    </xf>
    <xf numFmtId="0" fontId="16" fillId="17" borderId="27" xfId="4" applyFont="1" applyFill="1" applyBorder="1" applyAlignment="1" applyProtection="1">
      <alignment horizontal="center"/>
    </xf>
    <xf numFmtId="0" fontId="16" fillId="17" borderId="7" xfId="4" applyFont="1" applyFill="1" applyBorder="1" applyAlignment="1" applyProtection="1">
      <alignment horizontal="center"/>
      <protection locked="0"/>
    </xf>
    <xf numFmtId="0" fontId="16" fillId="17" borderId="5" xfId="4" applyFont="1" applyFill="1" applyBorder="1" applyAlignment="1" applyProtection="1">
      <alignment horizontal="center"/>
      <protection locked="0"/>
    </xf>
    <xf numFmtId="0" fontId="42" fillId="18" borderId="29" xfId="0" applyFont="1" applyFill="1" applyBorder="1" applyAlignment="1" applyProtection="1">
      <alignment horizontal="center"/>
      <protection locked="0"/>
    </xf>
    <xf numFmtId="0" fontId="42" fillId="18" borderId="5" xfId="0" applyFont="1" applyFill="1" applyBorder="1" applyAlignment="1" applyProtection="1">
      <alignment horizontal="center"/>
      <protection locked="0"/>
    </xf>
    <xf numFmtId="0" fontId="43" fillId="0" borderId="30" xfId="4" applyFont="1" applyBorder="1" applyAlignment="1" applyProtection="1">
      <alignment horizontal="center"/>
    </xf>
    <xf numFmtId="4" fontId="46" fillId="16" borderId="30" xfId="4" applyNumberFormat="1" applyFont="1" applyFill="1" applyBorder="1" applyProtection="1"/>
    <xf numFmtId="0" fontId="45" fillId="9" borderId="30" xfId="4" applyFont="1" applyFill="1" applyBorder="1" applyAlignment="1" applyProtection="1">
      <alignment horizontal="center"/>
    </xf>
    <xf numFmtId="0" fontId="12" fillId="3" borderId="31" xfId="4" quotePrefix="1" applyFont="1" applyFill="1" applyBorder="1" applyAlignment="1" applyProtection="1">
      <alignment horizontal="center"/>
      <protection locked="0"/>
    </xf>
    <xf numFmtId="0" fontId="48" fillId="3" borderId="29" xfId="0" applyFont="1" applyFill="1" applyBorder="1" applyAlignment="1" applyProtection="1">
      <alignment horizontal="center"/>
      <protection locked="0"/>
    </xf>
    <xf numFmtId="0" fontId="16" fillId="19" borderId="27" xfId="4" applyFont="1" applyFill="1" applyBorder="1" applyProtection="1"/>
    <xf numFmtId="0" fontId="16" fillId="19" borderId="7" xfId="4" applyFont="1" applyFill="1" applyBorder="1" applyAlignment="1" applyProtection="1">
      <alignment horizontal="center"/>
      <protection locked="0"/>
    </xf>
    <xf numFmtId="0" fontId="16" fillId="19" borderId="7" xfId="4" applyFont="1" applyFill="1" applyBorder="1" applyAlignment="1" applyProtection="1">
      <alignment horizontal="centerContinuous"/>
      <protection locked="0"/>
    </xf>
    <xf numFmtId="0" fontId="16" fillId="19" borderId="27" xfId="4" applyFont="1" applyFill="1" applyBorder="1" applyAlignment="1" applyProtection="1">
      <alignment horizontal="center"/>
    </xf>
    <xf numFmtId="0" fontId="16" fillId="20" borderId="11" xfId="4" applyFont="1" applyFill="1" applyBorder="1" applyProtection="1"/>
    <xf numFmtId="0" fontId="16" fillId="20" borderId="6" xfId="4" applyFont="1" applyFill="1" applyBorder="1" applyAlignment="1" applyProtection="1">
      <alignment horizontal="centerContinuous"/>
      <protection locked="0"/>
    </xf>
    <xf numFmtId="0" fontId="16" fillId="20" borderId="27" xfId="4" applyFont="1" applyFill="1" applyBorder="1" applyProtection="1"/>
    <xf numFmtId="0" fontId="16" fillId="20" borderId="7" xfId="4" applyFont="1" applyFill="1" applyBorder="1" applyAlignment="1" applyProtection="1">
      <alignment horizontal="center"/>
      <protection locked="0"/>
    </xf>
    <xf numFmtId="0" fontId="16" fillId="20" borderId="27" xfId="4" applyFont="1" applyFill="1" applyBorder="1" applyAlignment="1" applyProtection="1">
      <alignment horizontal="center"/>
    </xf>
    <xf numFmtId="0" fontId="16" fillId="20" borderId="11" xfId="4" applyFont="1" applyFill="1" applyBorder="1" applyProtection="1">
      <protection locked="0"/>
    </xf>
    <xf numFmtId="0" fontId="16" fillId="20" borderId="6" xfId="4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left"/>
    </xf>
    <xf numFmtId="1" fontId="38" fillId="0" borderId="0" xfId="0" applyNumberFormat="1" applyFont="1" applyAlignment="1">
      <alignment horizontal="left"/>
    </xf>
    <xf numFmtId="0" fontId="16" fillId="20" borderId="2" xfId="4" applyFont="1" applyFill="1" applyBorder="1" applyAlignment="1" applyProtection="1">
      <alignment horizontal="center"/>
      <protection locked="0"/>
    </xf>
    <xf numFmtId="0" fontId="16" fillId="20" borderId="5" xfId="4" applyFont="1" applyFill="1" applyBorder="1" applyAlignment="1" applyProtection="1">
      <alignment horizontal="center"/>
      <protection locked="0"/>
    </xf>
    <xf numFmtId="0" fontId="15" fillId="15" borderId="32" xfId="0" applyFont="1" applyFill="1" applyBorder="1"/>
    <xf numFmtId="0" fontId="44" fillId="0" borderId="33" xfId="4" applyFont="1" applyBorder="1" applyAlignment="1" applyProtection="1">
      <alignment horizontal="center"/>
      <protection locked="0"/>
    </xf>
    <xf numFmtId="0" fontId="52" fillId="21" borderId="29" xfId="0" applyFont="1" applyFill="1" applyBorder="1" applyAlignment="1" applyProtection="1">
      <alignment horizontal="center"/>
      <protection locked="0"/>
    </xf>
    <xf numFmtId="2" fontId="52" fillId="22" borderId="9" xfId="0" applyNumberFormat="1" applyFont="1" applyFill="1" applyBorder="1" applyAlignment="1" applyProtection="1">
      <alignment horizontal="center"/>
      <protection locked="0"/>
    </xf>
    <xf numFmtId="0" fontId="52" fillId="22" borderId="10" xfId="0" applyFont="1" applyFill="1" applyBorder="1" applyAlignment="1" applyProtection="1">
      <alignment horizontal="center"/>
      <protection locked="0"/>
    </xf>
    <xf numFmtId="0" fontId="52" fillId="22" borderId="34" xfId="0" applyFont="1" applyFill="1" applyBorder="1" applyAlignment="1" applyProtection="1">
      <alignment horizontal="center"/>
      <protection locked="0"/>
    </xf>
    <xf numFmtId="2" fontId="21" fillId="0" borderId="15" xfId="0" applyNumberFormat="1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left" indent="1"/>
      <protection locked="0"/>
    </xf>
    <xf numFmtId="3" fontId="21" fillId="0" borderId="15" xfId="0" applyNumberFormat="1" applyFont="1" applyBorder="1" applyAlignment="1" applyProtection="1">
      <alignment horizontal="center"/>
      <protection locked="0"/>
    </xf>
    <xf numFmtId="0" fontId="42" fillId="18" borderId="35" xfId="0" applyFont="1" applyFill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36" fillId="23" borderId="0" xfId="0" applyFont="1" applyFill="1" applyBorder="1" applyAlignment="1" applyProtection="1">
      <alignment horizontal="center" vertical="center"/>
      <protection locked="0"/>
    </xf>
    <xf numFmtId="0" fontId="53" fillId="21" borderId="37" xfId="0" applyFont="1" applyFill="1" applyBorder="1" applyAlignment="1" applyProtection="1">
      <alignment horizontal="center"/>
    </xf>
    <xf numFmtId="167" fontId="16" fillId="11" borderId="38" xfId="0" quotePrefix="1" applyNumberFormat="1" applyFont="1" applyFill="1" applyBorder="1" applyAlignment="1" applyProtection="1">
      <alignment horizontal="center"/>
    </xf>
    <xf numFmtId="0" fontId="53" fillId="24" borderId="40" xfId="0" applyFont="1" applyFill="1" applyBorder="1" applyAlignment="1" applyProtection="1">
      <alignment horizontal="center"/>
      <protection locked="0"/>
    </xf>
    <xf numFmtId="0" fontId="54" fillId="17" borderId="37" xfId="0" applyFont="1" applyFill="1" applyBorder="1" applyAlignment="1" applyProtection="1">
      <alignment horizontal="center"/>
    </xf>
    <xf numFmtId="0" fontId="54" fillId="14" borderId="40" xfId="0" applyFont="1" applyFill="1" applyBorder="1" applyAlignment="1" applyProtection="1">
      <alignment horizontal="center"/>
      <protection locked="0"/>
    </xf>
    <xf numFmtId="169" fontId="7" fillId="0" borderId="10" xfId="0" quotePrefix="1" applyNumberFormat="1" applyFont="1" applyBorder="1" applyAlignment="1" applyProtection="1">
      <alignment horizontal="center"/>
      <protection locked="0"/>
    </xf>
    <xf numFmtId="4" fontId="27" fillId="25" borderId="41" xfId="0" applyNumberFormat="1" applyFont="1" applyFill="1" applyBorder="1" applyAlignment="1" applyProtection="1">
      <alignment horizontal="center"/>
    </xf>
    <xf numFmtId="2" fontId="13" fillId="26" borderId="10" xfId="0" applyNumberFormat="1" applyFont="1" applyFill="1" applyBorder="1" applyAlignment="1" applyProtection="1">
      <alignment horizontal="center"/>
    </xf>
    <xf numFmtId="0" fontId="46" fillId="27" borderId="33" xfId="4" applyFont="1" applyFill="1" applyBorder="1" applyAlignment="1" applyProtection="1">
      <alignment horizontal="left"/>
    </xf>
    <xf numFmtId="4" fontId="47" fillId="0" borderId="0" xfId="4" applyNumberFormat="1" applyFont="1"/>
    <xf numFmtId="4" fontId="46" fillId="28" borderId="30" xfId="4" applyNumberFormat="1" applyFont="1" applyFill="1" applyBorder="1" applyProtection="1"/>
    <xf numFmtId="3" fontId="7" fillId="0" borderId="10" xfId="1" applyNumberFormat="1" applyFont="1" applyBorder="1" applyAlignment="1" applyProtection="1">
      <alignment horizontal="right"/>
    </xf>
    <xf numFmtId="0" fontId="15" fillId="29" borderId="45" xfId="0" applyFont="1" applyFill="1" applyBorder="1" applyAlignment="1" applyProtection="1">
      <alignment horizontal="centerContinuous"/>
    </xf>
    <xf numFmtId="0" fontId="15" fillId="29" borderId="46" xfId="0" applyFont="1" applyFill="1" applyBorder="1" applyAlignment="1" applyProtection="1">
      <alignment horizontal="right"/>
      <protection locked="0"/>
    </xf>
    <xf numFmtId="0" fontId="15" fillId="29" borderId="46" xfId="0" applyFont="1" applyFill="1" applyBorder="1" applyAlignment="1" applyProtection="1">
      <alignment horizontal="left"/>
    </xf>
    <xf numFmtId="0" fontId="15" fillId="29" borderId="26" xfId="0" applyFont="1" applyFill="1" applyBorder="1" applyAlignment="1" applyProtection="1">
      <alignment horizontal="center"/>
    </xf>
    <xf numFmtId="169" fontId="15" fillId="29" borderId="26" xfId="0" applyNumberFormat="1" applyFont="1" applyFill="1" applyBorder="1" applyProtection="1">
      <protection locked="0"/>
    </xf>
    <xf numFmtId="2" fontId="15" fillId="29" borderId="38" xfId="0" applyNumberFormat="1" applyFont="1" applyFill="1" applyBorder="1" applyAlignment="1" applyProtection="1">
      <alignment horizontal="center"/>
    </xf>
    <xf numFmtId="2" fontId="15" fillId="29" borderId="38" xfId="0" applyNumberFormat="1" applyFont="1" applyFill="1" applyBorder="1" applyAlignment="1" applyProtection="1">
      <alignment horizontal="right"/>
      <protection locked="0"/>
    </xf>
    <xf numFmtId="169" fontId="15" fillId="29" borderId="38" xfId="0" applyNumberFormat="1" applyFont="1" applyFill="1" applyBorder="1" applyAlignment="1" applyProtection="1">
      <alignment horizontal="center"/>
      <protection locked="0"/>
    </xf>
    <xf numFmtId="3" fontId="15" fillId="29" borderId="26" xfId="0" applyNumberFormat="1" applyFont="1" applyFill="1" applyBorder="1" applyProtection="1"/>
    <xf numFmtId="2" fontId="15" fillId="13" borderId="10" xfId="0" quotePrefix="1" applyNumberFormat="1" applyFont="1" applyFill="1" applyBorder="1" applyAlignment="1" applyProtection="1">
      <alignment horizontal="right"/>
      <protection locked="0"/>
    </xf>
    <xf numFmtId="2" fontId="15" fillId="13" borderId="8" xfId="0" quotePrefix="1" applyNumberFormat="1" applyFont="1" applyFill="1" applyBorder="1" applyAlignment="1" applyProtection="1">
      <alignment horizontal="right"/>
      <protection locked="0"/>
    </xf>
    <xf numFmtId="2" fontId="15" fillId="29" borderId="38" xfId="0" applyNumberFormat="1" applyFont="1" applyFill="1" applyBorder="1" applyProtection="1">
      <protection locked="0"/>
    </xf>
    <xf numFmtId="2" fontId="15" fillId="29" borderId="26" xfId="0" applyNumberFormat="1" applyFont="1" applyFill="1" applyBorder="1" applyProtection="1">
      <protection locked="0"/>
    </xf>
    <xf numFmtId="2" fontId="15" fillId="13" borderId="10" xfId="0" applyNumberFormat="1" applyFont="1" applyFill="1" applyBorder="1" applyAlignment="1" applyProtection="1">
      <alignment horizontal="right"/>
      <protection locked="0"/>
    </xf>
    <xf numFmtId="0" fontId="55" fillId="0" borderId="0" xfId="0" quotePrefix="1" applyFont="1"/>
    <xf numFmtId="7" fontId="15" fillId="13" borderId="8" xfId="2" quotePrefix="1" applyNumberFormat="1" applyFont="1" applyFill="1" applyBorder="1" applyAlignment="1" applyProtection="1">
      <alignment horizontal="right"/>
      <protection locked="0"/>
    </xf>
    <xf numFmtId="7" fontId="15" fillId="13" borderId="8" xfId="2" applyNumberFormat="1" applyFont="1" applyFill="1" applyBorder="1" applyAlignment="1" applyProtection="1">
      <alignment horizontal="right"/>
      <protection locked="0"/>
    </xf>
    <xf numFmtId="7" fontId="15" fillId="29" borderId="26" xfId="2" applyNumberFormat="1" applyFont="1" applyFill="1" applyBorder="1" applyProtection="1">
      <protection locked="0"/>
    </xf>
    <xf numFmtId="0" fontId="54" fillId="17" borderId="47" xfId="0" applyFont="1" applyFill="1" applyBorder="1" applyAlignment="1" applyProtection="1">
      <alignment horizontal="center"/>
    </xf>
    <xf numFmtId="0" fontId="53" fillId="21" borderId="47" xfId="0" applyFont="1" applyFill="1" applyBorder="1" applyAlignment="1" applyProtection="1">
      <alignment horizontal="center"/>
    </xf>
    <xf numFmtId="16" fontId="45" fillId="9" borderId="30" xfId="4" applyNumberFormat="1" applyFont="1" applyFill="1" applyBorder="1" applyAlignment="1" applyProtection="1">
      <alignment horizontal="center"/>
    </xf>
    <xf numFmtId="0" fontId="45" fillId="9" borderId="30" xfId="4" applyFont="1" applyFill="1" applyBorder="1" applyAlignment="1" applyProtection="1">
      <alignment horizontal="left"/>
    </xf>
    <xf numFmtId="0" fontId="27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4" fontId="56" fillId="0" borderId="31" xfId="4" quotePrefix="1" applyNumberFormat="1" applyFont="1" applyBorder="1" applyProtection="1"/>
    <xf numFmtId="4" fontId="57" fillId="26" borderId="30" xfId="4" quotePrefix="1" applyNumberFormat="1" applyFont="1" applyFill="1" applyBorder="1" applyProtection="1"/>
    <xf numFmtId="4" fontId="56" fillId="0" borderId="30" xfId="4" quotePrefix="1" applyNumberFormat="1" applyFont="1" applyBorder="1" applyProtection="1"/>
    <xf numFmtId="4" fontId="58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1" fillId="0" borderId="15" xfId="0" applyFont="1" applyBorder="1" applyAlignment="1" applyProtection="1">
      <alignment horizontal="left" indent="1"/>
      <protection locked="0"/>
    </xf>
    <xf numFmtId="0" fontId="21" fillId="0" borderId="26" xfId="0" applyFont="1" applyBorder="1" applyAlignment="1" applyProtection="1">
      <alignment horizontal="left" indent="1"/>
      <protection locked="0"/>
    </xf>
    <xf numFmtId="37" fontId="5" fillId="0" borderId="9" xfId="0" applyNumberFormat="1" applyFont="1" applyBorder="1" applyAlignment="1" applyProtection="1">
      <alignment horizontal="right"/>
    </xf>
    <xf numFmtId="2" fontId="5" fillId="0" borderId="9" xfId="0" applyNumberFormat="1" applyFont="1" applyBorder="1" applyAlignment="1" applyProtection="1">
      <alignment horizontal="center"/>
    </xf>
    <xf numFmtId="164" fontId="49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1" fillId="31" borderId="34" xfId="0" applyFont="1" applyFill="1" applyBorder="1" applyAlignment="1" applyProtection="1">
      <alignment horizontal="centerContinuous"/>
    </xf>
    <xf numFmtId="0" fontId="33" fillId="31" borderId="34" xfId="0" applyFont="1" applyFill="1" applyBorder="1" applyAlignment="1" applyProtection="1">
      <alignment horizontal="centerContinuous"/>
    </xf>
    <xf numFmtId="164" fontId="11" fillId="31" borderId="34" xfId="0" applyNumberFormat="1" applyFont="1" applyFill="1" applyBorder="1" applyAlignment="1" applyProtection="1">
      <alignment horizontal="centerContinuous"/>
    </xf>
    <xf numFmtId="166" fontId="11" fillId="31" borderId="34" xfId="0" applyNumberFormat="1" applyFont="1" applyFill="1" applyBorder="1" applyAlignment="1" applyProtection="1">
      <alignment horizontal="centerContinuous"/>
    </xf>
    <xf numFmtId="165" fontId="11" fillId="31" borderId="34" xfId="0" applyNumberFormat="1" applyFont="1" applyFill="1" applyBorder="1" applyAlignment="1" applyProtection="1">
      <alignment horizontal="centerContinuous"/>
    </xf>
    <xf numFmtId="165" fontId="11" fillId="31" borderId="8" xfId="0" applyNumberFormat="1" applyFont="1" applyFill="1" applyBorder="1" applyAlignment="1" applyProtection="1">
      <alignment horizontal="centerContinuous"/>
    </xf>
    <xf numFmtId="164" fontId="49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1" fillId="31" borderId="46" xfId="0" applyFont="1" applyFill="1" applyBorder="1" applyAlignment="1" applyProtection="1">
      <alignment horizontal="centerContinuous"/>
    </xf>
    <xf numFmtId="0" fontId="33" fillId="31" borderId="46" xfId="0" applyFont="1" applyFill="1" applyBorder="1" applyAlignment="1" applyProtection="1">
      <alignment horizontal="centerContinuous"/>
    </xf>
    <xf numFmtId="164" fontId="11" fillId="31" borderId="46" xfId="0" applyNumberFormat="1" applyFont="1" applyFill="1" applyBorder="1" applyAlignment="1" applyProtection="1">
      <alignment horizontal="centerContinuous"/>
    </xf>
    <xf numFmtId="166" fontId="11" fillId="31" borderId="46" xfId="0" applyNumberFormat="1" applyFont="1" applyFill="1" applyBorder="1" applyAlignment="1" applyProtection="1">
      <alignment horizontal="centerContinuous"/>
    </xf>
    <xf numFmtId="165" fontId="11" fillId="31" borderId="46" xfId="0" applyNumberFormat="1" applyFont="1" applyFill="1" applyBorder="1" applyAlignment="1" applyProtection="1">
      <alignment horizontal="centerContinuous"/>
    </xf>
    <xf numFmtId="165" fontId="11" fillId="31" borderId="26" xfId="0" applyNumberFormat="1" applyFont="1" applyFill="1" applyBorder="1" applyAlignment="1" applyProtection="1">
      <alignment horizontal="centerContinuous"/>
    </xf>
    <xf numFmtId="4" fontId="21" fillId="26" borderId="41" xfId="0" applyNumberFormat="1" applyFont="1" applyFill="1" applyBorder="1" applyAlignment="1" applyProtection="1">
      <alignment horizontal="center"/>
    </xf>
    <xf numFmtId="0" fontId="10" fillId="32" borderId="7" xfId="0" applyFont="1" applyFill="1" applyBorder="1" applyAlignment="1" applyProtection="1">
      <alignment horizontal="center"/>
      <protection locked="0"/>
    </xf>
    <xf numFmtId="0" fontId="10" fillId="32" borderId="6" xfId="0" applyFont="1" applyFill="1" applyBorder="1" applyAlignment="1" applyProtection="1">
      <alignment horizontal="center"/>
      <protection locked="0"/>
    </xf>
    <xf numFmtId="0" fontId="10" fillId="21" borderId="13" xfId="0" applyFont="1" applyFill="1" applyBorder="1" applyAlignment="1" applyProtection="1">
      <alignment horizontal="centerContinuous"/>
      <protection locked="0"/>
    </xf>
    <xf numFmtId="0" fontId="10" fillId="32" borderId="7" xfId="0" quotePrefix="1" applyFont="1" applyFill="1" applyBorder="1" applyProtection="1">
      <protection locked="0"/>
    </xf>
    <xf numFmtId="0" fontId="34" fillId="21" borderId="47" xfId="0" applyFont="1" applyFill="1" applyBorder="1" applyAlignment="1" applyProtection="1">
      <alignment horizontal="center"/>
    </xf>
    <xf numFmtId="0" fontId="15" fillId="15" borderId="48" xfId="0" applyFont="1" applyFill="1" applyBorder="1"/>
    <xf numFmtId="0" fontId="37" fillId="23" borderId="49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37" fillId="23" borderId="50" xfId="0" applyFont="1" applyFill="1" applyBorder="1" applyAlignment="1" applyProtection="1">
      <alignment horizontal="center"/>
      <protection locked="0"/>
    </xf>
    <xf numFmtId="0" fontId="24" fillId="23" borderId="51" xfId="0" applyFont="1" applyFill="1" applyBorder="1" applyAlignment="1" applyProtection="1">
      <alignment horizontal="center"/>
      <protection locked="0"/>
    </xf>
    <xf numFmtId="0" fontId="24" fillId="23" borderId="52" xfId="0" applyFont="1" applyFill="1" applyBorder="1" applyAlignment="1" applyProtection="1">
      <alignment horizontal="center"/>
      <protection locked="0"/>
    </xf>
    <xf numFmtId="0" fontId="24" fillId="23" borderId="53" xfId="0" applyFont="1" applyFill="1" applyBorder="1" applyProtection="1">
      <protection locked="0"/>
    </xf>
    <xf numFmtId="0" fontId="24" fillId="23" borderId="54" xfId="0" applyFont="1" applyFill="1" applyBorder="1" applyAlignment="1" applyProtection="1">
      <alignment horizontal="center"/>
      <protection locked="0"/>
    </xf>
    <xf numFmtId="0" fontId="24" fillId="23" borderId="51" xfId="0" applyFont="1" applyFill="1" applyBorder="1" applyProtection="1">
      <protection locked="0"/>
    </xf>
    <xf numFmtId="0" fontId="70" fillId="0" borderId="50" xfId="0" applyFont="1" applyBorder="1" applyAlignment="1">
      <alignment horizontal="center"/>
    </xf>
    <xf numFmtId="0" fontId="9" fillId="23" borderId="50" xfId="0" applyFont="1" applyFill="1" applyBorder="1" applyAlignment="1" applyProtection="1">
      <alignment horizontal="center"/>
      <protection locked="0"/>
    </xf>
    <xf numFmtId="0" fontId="70" fillId="0" borderId="49" xfId="0" applyFont="1" applyBorder="1" applyAlignment="1">
      <alignment horizontal="center"/>
    </xf>
    <xf numFmtId="0" fontId="9" fillId="23" borderId="49" xfId="0" applyFont="1" applyFill="1" applyBorder="1" applyAlignment="1" applyProtection="1">
      <alignment horizontal="center"/>
      <protection locked="0"/>
    </xf>
    <xf numFmtId="0" fontId="60" fillId="0" borderId="49" xfId="5" applyFont="1" applyBorder="1" applyAlignment="1" applyProtection="1">
      <alignment horizontal="center"/>
      <protection locked="0"/>
    </xf>
    <xf numFmtId="1" fontId="60" fillId="0" borderId="49" xfId="5" applyNumberFormat="1" applyFont="1" applyBorder="1" applyAlignment="1" applyProtection="1">
      <alignment horizontal="center"/>
      <protection locked="0"/>
    </xf>
    <xf numFmtId="0" fontId="60" fillId="0" borderId="49" xfId="0" applyFont="1" applyBorder="1" applyAlignment="1">
      <alignment horizontal="center"/>
    </xf>
    <xf numFmtId="169" fontId="70" fillId="0" borderId="49" xfId="0" applyNumberFormat="1" applyFont="1" applyBorder="1" applyAlignment="1">
      <alignment horizontal="center"/>
    </xf>
    <xf numFmtId="49" fontId="70" fillId="0" borderId="49" xfId="0" applyNumberFormat="1" applyFont="1" applyBorder="1" applyAlignment="1">
      <alignment horizontal="center"/>
    </xf>
    <xf numFmtId="2" fontId="15" fillId="16" borderId="46" xfId="0" quotePrefix="1" applyNumberFormat="1" applyFont="1" applyFill="1" applyBorder="1" applyAlignment="1" applyProtection="1">
      <alignment horizontal="center"/>
    </xf>
    <xf numFmtId="14" fontId="71" fillId="41" borderId="55" xfId="0" applyNumberFormat="1" applyFont="1" applyFill="1" applyBorder="1" applyAlignment="1">
      <alignment horizontal="center"/>
    </xf>
    <xf numFmtId="14" fontId="72" fillId="41" borderId="55" xfId="0" applyNumberFormat="1" applyFont="1" applyFill="1" applyBorder="1" applyAlignment="1">
      <alignment horizontal="center"/>
    </xf>
    <xf numFmtId="3" fontId="17" fillId="0" borderId="49" xfId="0" quotePrefix="1" applyNumberFormat="1" applyFont="1" applyBorder="1" applyAlignment="1" applyProtection="1">
      <alignment horizontal="right"/>
      <protection locked="0"/>
    </xf>
    <xf numFmtId="0" fontId="10" fillId="8" borderId="0" xfId="0" applyFont="1" applyFill="1" applyBorder="1" applyAlignment="1" applyProtection="1">
      <alignment horizontal="center"/>
    </xf>
    <xf numFmtId="0" fontId="10" fillId="8" borderId="27" xfId="0" applyFont="1" applyFill="1" applyBorder="1" applyAlignment="1" applyProtection="1">
      <alignment horizontal="center"/>
    </xf>
    <xf numFmtId="173" fontId="59" fillId="42" borderId="56" xfId="5" applyNumberFormat="1" applyFont="1" applyFill="1" applyBorder="1" applyAlignment="1" applyProtection="1">
      <alignment horizontal="center"/>
      <protection locked="0"/>
    </xf>
    <xf numFmtId="173" fontId="59" fillId="42" borderId="49" xfId="5" applyNumberFormat="1" applyFont="1" applyFill="1" applyBorder="1" applyAlignment="1" applyProtection="1">
      <alignment horizontal="center"/>
      <protection locked="0"/>
    </xf>
    <xf numFmtId="14" fontId="71" fillId="42" borderId="49" xfId="0" applyNumberFormat="1" applyFont="1" applyFill="1" applyBorder="1" applyAlignment="1">
      <alignment horizontal="center"/>
    </xf>
    <xf numFmtId="14" fontId="71" fillId="42" borderId="57" xfId="0" applyNumberFormat="1" applyFont="1" applyFill="1" applyBorder="1" applyAlignment="1">
      <alignment horizontal="center"/>
    </xf>
    <xf numFmtId="14" fontId="71" fillId="42" borderId="56" xfId="0" applyNumberFormat="1" applyFont="1" applyFill="1" applyBorder="1" applyAlignment="1">
      <alignment horizontal="center"/>
    </xf>
    <xf numFmtId="167" fontId="16" fillId="11" borderId="10" xfId="0" quotePrefix="1" applyNumberFormat="1" applyFont="1" applyFill="1" applyBorder="1" applyAlignment="1" applyProtection="1">
      <alignment horizontal="center"/>
    </xf>
    <xf numFmtId="1" fontId="8" fillId="11" borderId="15" xfId="0" applyNumberFormat="1" applyFont="1" applyFill="1" applyBorder="1" applyAlignment="1" applyProtection="1">
      <alignment horizontal="center"/>
    </xf>
    <xf numFmtId="2" fontId="15" fillId="16" borderId="8" xfId="0" quotePrefix="1" applyNumberFormat="1" applyFont="1" applyFill="1" applyBorder="1" applyAlignment="1" applyProtection="1">
      <alignment horizontal="center"/>
    </xf>
    <xf numFmtId="167" fontId="17" fillId="6" borderId="15" xfId="0" quotePrefix="1" applyNumberFormat="1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171" fontId="5" fillId="6" borderId="15" xfId="0" applyNumberFormat="1" applyFont="1" applyFill="1" applyBorder="1" applyAlignment="1" applyProtection="1">
      <alignment horizontal="center"/>
    </xf>
    <xf numFmtId="3" fontId="17" fillId="0" borderId="58" xfId="0" quotePrefix="1" applyNumberFormat="1" applyFont="1" applyBorder="1" applyAlignment="1" applyProtection="1">
      <alignment horizontal="right"/>
      <protection locked="0"/>
    </xf>
    <xf numFmtId="167" fontId="16" fillId="44" borderId="59" xfId="0" quotePrefix="1" applyNumberFormat="1" applyFont="1" applyFill="1" applyBorder="1" applyAlignment="1" applyProtection="1">
      <alignment horizontal="center"/>
    </xf>
    <xf numFmtId="2" fontId="15" fillId="45" borderId="59" xfId="0" quotePrefix="1" applyNumberFormat="1" applyFont="1" applyFill="1" applyBorder="1" applyAlignment="1" applyProtection="1">
      <alignment horizontal="center"/>
    </xf>
    <xf numFmtId="167" fontId="17" fillId="44" borderId="59" xfId="0" quotePrefix="1" applyNumberFormat="1" applyFont="1" applyFill="1" applyBorder="1" applyAlignment="1" applyProtection="1">
      <alignment horizontal="center"/>
    </xf>
    <xf numFmtId="0" fontId="5" fillId="44" borderId="59" xfId="0" applyFont="1" applyFill="1" applyBorder="1" applyAlignment="1" applyProtection="1">
      <alignment horizontal="center"/>
    </xf>
    <xf numFmtId="168" fontId="5" fillId="44" borderId="59" xfId="0" applyNumberFormat="1" applyFont="1" applyFill="1" applyBorder="1" applyAlignment="1" applyProtection="1">
      <alignment horizontal="center"/>
    </xf>
    <xf numFmtId="171" fontId="5" fillId="44" borderId="59" xfId="0" applyNumberFormat="1" applyFont="1" applyFill="1" applyBorder="1" applyAlignment="1" applyProtection="1">
      <alignment horizontal="center"/>
    </xf>
    <xf numFmtId="0" fontId="17" fillId="44" borderId="59" xfId="0" applyFont="1" applyFill="1" applyBorder="1" applyAlignment="1" applyProtection="1">
      <alignment horizontal="center"/>
    </xf>
    <xf numFmtId="3" fontId="17" fillId="43" borderId="59" xfId="0" quotePrefix="1" applyNumberFormat="1" applyFont="1" applyFill="1" applyBorder="1" applyAlignment="1" applyProtection="1">
      <alignment horizontal="right"/>
      <protection locked="0"/>
    </xf>
    <xf numFmtId="2" fontId="73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1" fillId="0" borderId="60" xfId="0" applyFont="1" applyBorder="1" applyAlignment="1" applyProtection="1">
      <alignment horizontal="left" indent="1"/>
      <protection locked="0"/>
    </xf>
    <xf numFmtId="0" fontId="21" fillId="0" borderId="61" xfId="0" applyFont="1" applyBorder="1" applyAlignment="1" applyProtection="1">
      <alignment horizontal="left" indent="1"/>
      <protection locked="0"/>
    </xf>
    <xf numFmtId="0" fontId="51" fillId="34" borderId="62" xfId="0" applyFont="1" applyFill="1" applyBorder="1" applyAlignment="1" applyProtection="1">
      <alignment horizontal="center"/>
    </xf>
    <xf numFmtId="0" fontId="52" fillId="30" borderId="63" xfId="0" applyFont="1" applyFill="1" applyBorder="1" applyAlignment="1" applyProtection="1">
      <alignment horizontal="center"/>
      <protection locked="0"/>
    </xf>
    <xf numFmtId="0" fontId="21" fillId="30" borderId="34" xfId="0" applyFont="1" applyFill="1" applyBorder="1" applyAlignment="1" applyProtection="1">
      <alignment horizontal="left" indent="1"/>
      <protection locked="0"/>
    </xf>
    <xf numFmtId="0" fontId="21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2" fillId="21" borderId="65" xfId="0" applyFont="1" applyFill="1" applyBorder="1" applyAlignment="1" applyProtection="1">
      <alignment horizontal="center"/>
      <protection locked="0"/>
    </xf>
    <xf numFmtId="0" fontId="52" fillId="22" borderId="66" xfId="0" applyFont="1" applyFill="1" applyBorder="1" applyAlignment="1" applyProtection="1">
      <alignment horizontal="center"/>
      <protection locked="0"/>
    </xf>
    <xf numFmtId="0" fontId="42" fillId="18" borderId="65" xfId="0" applyFont="1" applyFill="1" applyBorder="1" applyAlignment="1" applyProtection="1">
      <alignment horizontal="center"/>
      <protection locked="0"/>
    </xf>
    <xf numFmtId="0" fontId="21" fillId="0" borderId="67" xfId="0" applyFont="1" applyBorder="1" applyAlignment="1" applyProtection="1">
      <alignment horizontal="left" indent="1"/>
      <protection locked="0"/>
    </xf>
    <xf numFmtId="0" fontId="42" fillId="18" borderId="68" xfId="0" applyFont="1" applyFill="1" applyBorder="1" applyAlignment="1" applyProtection="1">
      <alignment horizontal="center"/>
      <protection locked="0"/>
    </xf>
    <xf numFmtId="2" fontId="21" fillId="0" borderId="69" xfId="0" applyNumberFormat="1" applyFont="1" applyBorder="1" applyAlignment="1" applyProtection="1">
      <alignment horizontal="center"/>
      <protection locked="0"/>
    </xf>
    <xf numFmtId="0" fontId="27" fillId="0" borderId="70" xfId="0" applyFont="1" applyBorder="1" applyAlignment="1" applyProtection="1">
      <alignment horizontal="center"/>
      <protection locked="0"/>
    </xf>
    <xf numFmtId="0" fontId="21" fillId="0" borderId="71" xfId="0" applyFont="1" applyBorder="1" applyAlignment="1" applyProtection="1">
      <alignment horizontal="center"/>
      <protection locked="0"/>
    </xf>
    <xf numFmtId="0" fontId="21" fillId="0" borderId="72" xfId="0" applyFont="1" applyBorder="1" applyAlignment="1" applyProtection="1">
      <alignment horizontal="left" indent="1"/>
      <protection locked="0"/>
    </xf>
    <xf numFmtId="2" fontId="21" fillId="0" borderId="73" xfId="0" applyNumberFormat="1" applyFont="1" applyBorder="1" applyAlignment="1" applyProtection="1">
      <alignment horizontal="center"/>
      <protection locked="0"/>
    </xf>
    <xf numFmtId="0" fontId="27" fillId="0" borderId="73" xfId="0" applyFont="1" applyBorder="1" applyAlignment="1" applyProtection="1">
      <alignment horizontal="center"/>
      <protection locked="0"/>
    </xf>
    <xf numFmtId="4" fontId="21" fillId="43" borderId="73" xfId="0" applyNumberFormat="1" applyFont="1" applyFill="1" applyBorder="1" applyAlignment="1" applyProtection="1">
      <alignment horizontal="center"/>
    </xf>
    <xf numFmtId="2" fontId="21" fillId="0" borderId="49" xfId="0" applyNumberFormat="1" applyFont="1" applyBorder="1" applyAlignment="1" applyProtection="1">
      <alignment horizontal="center"/>
      <protection locked="0"/>
    </xf>
    <xf numFmtId="0" fontId="27" fillId="0" borderId="49" xfId="0" applyFont="1" applyBorder="1" applyAlignment="1" applyProtection="1">
      <alignment horizontal="center"/>
      <protection locked="0"/>
    </xf>
    <xf numFmtId="4" fontId="21" fillId="43" borderId="49" xfId="0" applyNumberFormat="1" applyFont="1" applyFill="1" applyBorder="1" applyAlignment="1" applyProtection="1">
      <alignment horizontal="center"/>
    </xf>
    <xf numFmtId="0" fontId="21" fillId="30" borderId="63" xfId="0" applyFont="1" applyFill="1" applyBorder="1" applyAlignment="1" applyProtection="1">
      <alignment horizontal="left" indent="1"/>
      <protection locked="0"/>
    </xf>
    <xf numFmtId="0" fontId="21" fillId="30" borderId="74" xfId="0" applyFont="1" applyFill="1" applyBorder="1" applyAlignment="1" applyProtection="1">
      <alignment horizontal="left" indent="1"/>
      <protection locked="0"/>
    </xf>
    <xf numFmtId="0" fontId="42" fillId="18" borderId="75" xfId="0" applyFont="1" applyFill="1" applyBorder="1" applyAlignment="1" applyProtection="1">
      <alignment horizontal="center"/>
      <protection locked="0"/>
    </xf>
    <xf numFmtId="0" fontId="42" fillId="18" borderId="76" xfId="0" applyFont="1" applyFill="1" applyBorder="1" applyAlignment="1" applyProtection="1">
      <alignment horizontal="center"/>
      <protection locked="0"/>
    </xf>
    <xf numFmtId="0" fontId="21" fillId="0" borderId="77" xfId="0" applyFont="1" applyBorder="1" applyAlignment="1" applyProtection="1">
      <alignment horizontal="left" indent="1"/>
      <protection locked="0"/>
    </xf>
    <xf numFmtId="0" fontId="42" fillId="18" borderId="78" xfId="0" applyFont="1" applyFill="1" applyBorder="1" applyAlignment="1" applyProtection="1">
      <alignment horizontal="center"/>
      <protection locked="0"/>
    </xf>
    <xf numFmtId="2" fontId="21" fillId="0" borderId="56" xfId="0" applyNumberFormat="1" applyFont="1" applyBorder="1" applyAlignment="1" applyProtection="1">
      <alignment horizontal="center"/>
      <protection locked="0"/>
    </xf>
    <xf numFmtId="0" fontId="27" fillId="0" borderId="56" xfId="0" applyFont="1" applyBorder="1" applyAlignment="1" applyProtection="1">
      <alignment horizontal="center"/>
      <protection locked="0"/>
    </xf>
    <xf numFmtId="4" fontId="21" fillId="43" borderId="56" xfId="0" applyNumberFormat="1" applyFont="1" applyFill="1" applyBorder="1" applyAlignment="1" applyProtection="1">
      <alignment horizontal="center"/>
    </xf>
    <xf numFmtId="0" fontId="21" fillId="0" borderId="79" xfId="0" applyFont="1" applyBorder="1" applyAlignment="1" applyProtection="1">
      <alignment horizontal="left" indent="1"/>
      <protection locked="0"/>
    </xf>
    <xf numFmtId="0" fontId="16" fillId="20" borderId="0" xfId="4" applyFont="1" applyFill="1" applyBorder="1" applyProtection="1"/>
    <xf numFmtId="0" fontId="16" fillId="20" borderId="1" xfId="4" applyFont="1" applyFill="1" applyBorder="1" applyAlignment="1" applyProtection="1">
      <alignment horizontal="centerContinuous"/>
      <protection locked="0"/>
    </xf>
    <xf numFmtId="0" fontId="46" fillId="27" borderId="59" xfId="4" applyFont="1" applyFill="1" applyBorder="1" applyAlignment="1" applyProtection="1">
      <alignment horizontal="left"/>
    </xf>
    <xf numFmtId="0" fontId="0" fillId="0" borderId="0" xfId="4" applyFont="1"/>
    <xf numFmtId="0" fontId="72" fillId="0" borderId="49" xfId="0" applyFont="1" applyBorder="1" applyAlignment="1">
      <alignment horizontal="center"/>
    </xf>
    <xf numFmtId="0" fontId="74" fillId="46" borderId="128" xfId="0" applyFont="1" applyFill="1" applyBorder="1" applyAlignment="1" applyProtection="1">
      <alignment horizontal="center" vertical="center"/>
      <protection locked="0"/>
    </xf>
    <xf numFmtId="0" fontId="74" fillId="46" borderId="129" xfId="0" applyFont="1" applyFill="1" applyBorder="1" applyAlignment="1" applyProtection="1">
      <alignment horizontal="center" vertical="center"/>
      <protection locked="0"/>
    </xf>
    <xf numFmtId="0" fontId="63" fillId="0" borderId="129" xfId="0" applyFont="1" applyBorder="1" applyAlignment="1">
      <alignment horizontal="left"/>
    </xf>
    <xf numFmtId="0" fontId="63" fillId="0" borderId="130" xfId="0" applyFont="1" applyBorder="1" applyAlignment="1">
      <alignment horizontal="center"/>
    </xf>
    <xf numFmtId="0" fontId="40" fillId="0" borderId="49" xfId="3" applyBorder="1" applyAlignment="1" applyProtection="1"/>
    <xf numFmtId="0" fontId="75" fillId="0" borderId="50" xfId="0" applyFont="1" applyBorder="1"/>
    <xf numFmtId="165" fontId="11" fillId="9" borderId="0" xfId="0" applyNumberFormat="1" applyFont="1" applyFill="1" applyBorder="1" applyAlignment="1" applyProtection="1">
      <alignment horizontal="center"/>
    </xf>
    <xf numFmtId="2" fontId="11" fillId="9" borderId="0" xfId="0" applyNumberFormat="1" applyFont="1" applyFill="1" applyBorder="1" applyAlignment="1" applyProtection="1">
      <alignment horizontal="center"/>
    </xf>
    <xf numFmtId="167" fontId="11" fillId="9" borderId="0" xfId="0" applyNumberFormat="1" applyFont="1" applyFill="1" applyBorder="1" applyAlignment="1" applyProtection="1">
      <alignment horizontal="center"/>
    </xf>
    <xf numFmtId="2" fontId="78" fillId="48" borderId="131" xfId="0" applyNumberFormat="1" applyFont="1" applyFill="1" applyBorder="1" applyAlignment="1">
      <alignment horizontal="center"/>
    </xf>
    <xf numFmtId="167" fontId="76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7" fillId="6" borderId="0" xfId="0" quotePrefix="1" applyNumberFormat="1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168" fontId="5" fillId="6" borderId="0" xfId="0" applyNumberFormat="1" applyFont="1" applyFill="1" applyBorder="1" applyAlignment="1" applyProtection="1">
      <alignment horizontal="center"/>
    </xf>
    <xf numFmtId="171" fontId="5" fillId="6" borderId="0" xfId="0" applyNumberFormat="1" applyFont="1" applyFill="1" applyBorder="1" applyAlignment="1" applyProtection="1">
      <alignment horizontal="center"/>
    </xf>
    <xf numFmtId="3" fontId="17" fillId="0" borderId="0" xfId="0" quotePrefix="1" applyNumberFormat="1" applyFont="1" applyBorder="1" applyAlignment="1" applyProtection="1">
      <alignment horizontal="right"/>
      <protection locked="0"/>
    </xf>
    <xf numFmtId="0" fontId="17" fillId="6" borderId="0" xfId="0" applyFont="1" applyFill="1" applyBorder="1" applyAlignment="1" applyProtection="1">
      <alignment horizontal="center"/>
    </xf>
    <xf numFmtId="0" fontId="15" fillId="29" borderId="34" xfId="0" applyFont="1" applyFill="1" applyBorder="1" applyAlignment="1" applyProtection="1">
      <alignment horizontal="right"/>
      <protection locked="0"/>
    </xf>
    <xf numFmtId="0" fontId="15" fillId="29" borderId="34" xfId="0" applyFont="1" applyFill="1" applyBorder="1" applyAlignment="1" applyProtection="1">
      <alignment horizontal="left"/>
    </xf>
    <xf numFmtId="4" fontId="15" fillId="25" borderId="26" xfId="0" applyNumberFormat="1" applyFont="1" applyFill="1" applyBorder="1" applyAlignment="1" applyProtection="1">
      <alignment horizontal="center"/>
    </xf>
    <xf numFmtId="0" fontId="15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5" fillId="29" borderId="87" xfId="0" applyNumberFormat="1" applyFont="1" applyFill="1" applyBorder="1" applyProtection="1"/>
    <xf numFmtId="0" fontId="72" fillId="0" borderId="88" xfId="0" applyFont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3" fontId="15" fillId="29" borderId="87" xfId="0" applyNumberFormat="1" applyFont="1" applyFill="1" applyBorder="1" applyAlignment="1" applyProtection="1">
      <alignment horizontal="center" vertical="center"/>
      <protection locked="0"/>
    </xf>
    <xf numFmtId="0" fontId="72" fillId="0" borderId="49" xfId="0" applyFont="1" applyBorder="1" applyAlignment="1">
      <alignment horizontal="center" vertical="center"/>
    </xf>
    <xf numFmtId="3" fontId="15" fillId="29" borderId="78" xfId="0" applyNumberFormat="1" applyFont="1" applyFill="1" applyBorder="1" applyAlignment="1" applyProtection="1">
      <alignment horizontal="center" vertical="center"/>
      <protection locked="0"/>
    </xf>
    <xf numFmtId="3" fontId="15" fillId="29" borderId="71" xfId="0" applyNumberFormat="1" applyFont="1" applyFill="1" applyBorder="1" applyAlignment="1" applyProtection="1">
      <alignment horizontal="center" vertical="center"/>
      <protection locked="0"/>
    </xf>
    <xf numFmtId="0" fontId="15" fillId="29" borderId="34" xfId="0" applyFont="1" applyFill="1" applyBorder="1" applyAlignment="1" applyProtection="1">
      <alignment horizontal="center"/>
    </xf>
    <xf numFmtId="0" fontId="48" fillId="3" borderId="89" xfId="0" applyFont="1" applyFill="1" applyBorder="1" applyAlignment="1" applyProtection="1">
      <alignment horizontal="center" vertical="center"/>
      <protection locked="0"/>
    </xf>
    <xf numFmtId="49" fontId="17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5" fillId="29" borderId="10" xfId="0" applyNumberFormat="1" applyFont="1" applyFill="1" applyBorder="1" applyAlignment="1" applyProtection="1">
      <alignment horizontal="center" vertical="center"/>
      <protection locked="0"/>
    </xf>
    <xf numFmtId="0" fontId="72" fillId="0" borderId="88" xfId="0" applyFont="1" applyBorder="1" applyAlignment="1">
      <alignment horizontal="left" vertical="center"/>
    </xf>
    <xf numFmtId="0" fontId="72" fillId="0" borderId="57" xfId="0" applyFont="1" applyBorder="1" applyAlignment="1">
      <alignment horizontal="center" vertical="center"/>
    </xf>
    <xf numFmtId="0" fontId="15" fillId="29" borderId="43" xfId="0" applyFont="1" applyFill="1" applyBorder="1" applyAlignment="1" applyProtection="1">
      <alignment horizontal="center" vertical="center"/>
    </xf>
    <xf numFmtId="0" fontId="15" fillId="29" borderId="34" xfId="0" applyFont="1" applyFill="1" applyBorder="1" applyAlignment="1" applyProtection="1">
      <alignment horizontal="center" vertical="center"/>
      <protection locked="0"/>
    </xf>
    <xf numFmtId="0" fontId="15" fillId="29" borderId="34" xfId="0" applyFont="1" applyFill="1" applyBorder="1" applyAlignment="1" applyProtection="1">
      <alignment horizontal="center" vertical="center"/>
    </xf>
    <xf numFmtId="167" fontId="15" fillId="29" borderId="87" xfId="0" applyNumberFormat="1" applyFont="1" applyFill="1" applyBorder="1" applyAlignment="1" applyProtection="1">
      <alignment horizontal="center" vertical="center"/>
    </xf>
    <xf numFmtId="3" fontId="15" fillId="29" borderId="54" xfId="0" applyNumberFormat="1" applyFont="1" applyFill="1" applyBorder="1" applyAlignment="1" applyProtection="1">
      <alignment horizontal="center" vertical="center"/>
      <protection locked="0"/>
    </xf>
    <xf numFmtId="3" fontId="15" fillId="29" borderId="54" xfId="0" applyNumberFormat="1" applyFont="1" applyFill="1" applyBorder="1" applyAlignment="1" applyProtection="1">
      <alignment horizontal="center" vertical="center"/>
    </xf>
    <xf numFmtId="3" fontId="15" fillId="29" borderId="52" xfId="0" applyNumberFormat="1" applyFont="1" applyFill="1" applyBorder="1" applyAlignment="1" applyProtection="1">
      <alignment horizontal="center" vertical="center"/>
      <protection locked="0"/>
    </xf>
    <xf numFmtId="2" fontId="15" fillId="29" borderId="71" xfId="0" applyNumberFormat="1" applyFont="1" applyFill="1" applyBorder="1" applyAlignment="1" applyProtection="1">
      <alignment horizontal="center" vertical="center"/>
      <protection locked="0"/>
    </xf>
    <xf numFmtId="1" fontId="15" fillId="29" borderId="71" xfId="0" applyNumberFormat="1" applyFont="1" applyFill="1" applyBorder="1" applyAlignment="1" applyProtection="1">
      <alignment horizontal="center" vertical="center"/>
    </xf>
    <xf numFmtId="1" fontId="15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9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7" fillId="0" borderId="57" xfId="0" applyNumberFormat="1" applyFont="1" applyBorder="1" applyAlignment="1" applyProtection="1">
      <alignment horizontal="center" vertical="center"/>
    </xf>
    <xf numFmtId="1" fontId="17" fillId="0" borderId="57" xfId="0" applyNumberFormat="1" applyFont="1" applyBorder="1" applyAlignment="1" applyProtection="1">
      <alignment horizontal="center" vertical="center"/>
    </xf>
    <xf numFmtId="1" fontId="17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2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7" fillId="0" borderId="49" xfId="0" applyNumberFormat="1" applyFont="1" applyBorder="1" applyAlignment="1" applyProtection="1">
      <alignment horizontal="center" vertical="center"/>
    </xf>
    <xf numFmtId="1" fontId="17" fillId="0" borderId="49" xfId="0" applyNumberFormat="1" applyFont="1" applyBorder="1" applyAlignment="1" applyProtection="1">
      <alignment horizontal="center" vertical="center"/>
    </xf>
    <xf numFmtId="1" fontId="17" fillId="0" borderId="77" xfId="0" applyNumberFormat="1" applyFont="1" applyBorder="1" applyAlignment="1" applyProtection="1">
      <alignment horizontal="center" vertical="center"/>
    </xf>
    <xf numFmtId="0" fontId="15" fillId="29" borderId="8" xfId="0" applyFont="1" applyFill="1" applyBorder="1" applyAlignment="1" applyProtection="1">
      <alignment horizontal="center" vertical="center"/>
    </xf>
    <xf numFmtId="169" fontId="15" fillId="29" borderId="34" xfId="0" applyNumberFormat="1" applyFont="1" applyFill="1" applyBorder="1" applyAlignment="1" applyProtection="1">
      <alignment horizontal="center" vertical="center"/>
      <protection locked="0"/>
    </xf>
    <xf numFmtId="3" fontId="15" fillId="29" borderId="94" xfId="0" applyNumberFormat="1" applyFont="1" applyFill="1" applyBorder="1" applyAlignment="1" applyProtection="1">
      <alignment horizontal="center" vertical="center"/>
      <protection locked="0"/>
    </xf>
    <xf numFmtId="3" fontId="15" fillId="29" borderId="56" xfId="0" applyNumberFormat="1" applyFont="1" applyFill="1" applyBorder="1" applyAlignment="1" applyProtection="1">
      <alignment horizontal="center" vertical="center"/>
      <protection locked="0"/>
    </xf>
    <xf numFmtId="3" fontId="15" fillId="29" borderId="79" xfId="0" applyNumberFormat="1" applyFont="1" applyFill="1" applyBorder="1" applyAlignment="1" applyProtection="1">
      <alignment horizontal="center" vertical="center"/>
    </xf>
    <xf numFmtId="169" fontId="15" fillId="29" borderId="71" xfId="0" applyNumberFormat="1" applyFont="1" applyFill="1" applyBorder="1" applyAlignment="1" applyProtection="1">
      <alignment horizontal="center" vertical="center"/>
      <protection locked="0"/>
    </xf>
    <xf numFmtId="3" fontId="15" fillId="29" borderId="71" xfId="1" applyNumberFormat="1" applyFont="1" applyFill="1" applyBorder="1" applyAlignment="1" applyProtection="1">
      <alignment horizontal="center" vertical="center"/>
      <protection locked="0"/>
    </xf>
    <xf numFmtId="0" fontId="72" fillId="0" borderId="80" xfId="0" applyFont="1" applyBorder="1" applyAlignment="1">
      <alignment horizontal="center" vertical="center"/>
    </xf>
    <xf numFmtId="0" fontId="79" fillId="0" borderId="95" xfId="0" applyFont="1" applyBorder="1" applyAlignment="1">
      <alignment horizontal="center" vertical="center"/>
    </xf>
    <xf numFmtId="3" fontId="5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7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3" fontId="5" fillId="0" borderId="76" xfId="0" applyNumberFormat="1" applyFont="1" applyBorder="1" applyAlignment="1" applyProtection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/>
    </xf>
    <xf numFmtId="3" fontId="17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5" fillId="29" borderId="78" xfId="0" applyNumberFormat="1" applyFont="1" applyFill="1" applyBorder="1" applyAlignment="1" applyProtection="1">
      <alignment horizontal="center" vertical="center"/>
      <protection locked="0"/>
    </xf>
    <xf numFmtId="169" fontId="15" fillId="29" borderId="56" xfId="0" applyNumberFormat="1" applyFont="1" applyFill="1" applyBorder="1" applyAlignment="1" applyProtection="1">
      <alignment horizontal="center" vertical="center"/>
      <protection locked="0"/>
    </xf>
    <xf numFmtId="169" fontId="15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1" fillId="50" borderId="86" xfId="0" applyFont="1" applyFill="1" applyBorder="1" applyAlignment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96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48" fillId="3" borderId="99" xfId="0" applyFont="1" applyFill="1" applyBorder="1" applyAlignment="1" applyProtection="1">
      <alignment horizontal="center" vertical="center"/>
      <protection locked="0"/>
    </xf>
    <xf numFmtId="49" fontId="17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5" fillId="29" borderId="34" xfId="0" applyFont="1" applyFill="1" applyBorder="1" applyAlignment="1" applyProtection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2" fillId="0" borderId="76" xfId="0" applyNumberFormat="1" applyFont="1" applyBorder="1" applyAlignment="1">
      <alignment horizontal="center" vertical="center"/>
    </xf>
    <xf numFmtId="14" fontId="5" fillId="0" borderId="88" xfId="5" applyNumberFormat="1" applyFont="1" applyBorder="1" applyAlignment="1" applyProtection="1">
      <alignment horizontal="center" vertical="center"/>
      <protection locked="0"/>
    </xf>
    <xf numFmtId="1" fontId="5" fillId="0" borderId="80" xfId="5" applyNumberFormat="1" applyFont="1" applyBorder="1" applyAlignment="1" applyProtection="1">
      <alignment horizontal="center" vertical="center"/>
      <protection locked="0"/>
    </xf>
    <xf numFmtId="14" fontId="5" fillId="0" borderId="76" xfId="5" applyNumberFormat="1" applyFont="1" applyBorder="1" applyAlignment="1" applyProtection="1">
      <alignment horizontal="center" vertical="center"/>
      <protection locked="0"/>
    </xf>
    <xf numFmtId="1" fontId="5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5" fillId="29" borderId="56" xfId="1" applyNumberFormat="1" applyFont="1" applyFill="1" applyBorder="1" applyAlignment="1" applyProtection="1">
      <alignment horizontal="center" vertical="center"/>
      <protection locked="0"/>
    </xf>
    <xf numFmtId="2" fontId="15" fillId="29" borderId="56" xfId="0" applyNumberFormat="1" applyFont="1" applyFill="1" applyBorder="1" applyAlignment="1" applyProtection="1">
      <alignment horizontal="center" vertical="center"/>
      <protection locked="0"/>
    </xf>
    <xf numFmtId="1" fontId="15" fillId="29" borderId="56" xfId="0" applyNumberFormat="1" applyFont="1" applyFill="1" applyBorder="1" applyAlignment="1" applyProtection="1">
      <alignment horizontal="center" vertical="center"/>
    </xf>
    <xf numFmtId="1" fontId="15" fillId="29" borderId="79" xfId="0" applyNumberFormat="1" applyFont="1" applyFill="1" applyBorder="1" applyAlignment="1" applyProtection="1">
      <alignment horizontal="center" vertical="center"/>
    </xf>
    <xf numFmtId="0" fontId="72" fillId="43" borderId="88" xfId="0" applyFont="1" applyFill="1" applyBorder="1" applyAlignment="1">
      <alignment horizontal="center" vertical="center"/>
    </xf>
    <xf numFmtId="0" fontId="72" fillId="43" borderId="57" xfId="0" applyFont="1" applyFill="1" applyBorder="1" applyAlignment="1">
      <alignment horizontal="center" vertical="center"/>
    </xf>
    <xf numFmtId="0" fontId="72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7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5" fillId="29" borderId="68" xfId="0" applyNumberFormat="1" applyFont="1" applyFill="1" applyBorder="1" applyAlignment="1" applyProtection="1">
      <alignment horizontal="center" vertical="center"/>
      <protection locked="0"/>
    </xf>
    <xf numFmtId="3" fontId="15" fillId="29" borderId="70" xfId="0" applyNumberFormat="1" applyFont="1" applyFill="1" applyBorder="1" applyAlignment="1" applyProtection="1">
      <alignment horizontal="center" vertical="center"/>
      <protection locked="0"/>
    </xf>
    <xf numFmtId="3" fontId="15" fillId="29" borderId="103" xfId="0" applyNumberFormat="1" applyFont="1" applyFill="1" applyBorder="1" applyAlignment="1" applyProtection="1">
      <alignment horizontal="center" vertical="center"/>
    </xf>
    <xf numFmtId="169" fontId="15" fillId="29" borderId="70" xfId="0" applyNumberFormat="1" applyFont="1" applyFill="1" applyBorder="1" applyAlignment="1" applyProtection="1">
      <alignment horizontal="center" vertical="center"/>
      <protection locked="0"/>
    </xf>
    <xf numFmtId="169" fontId="18" fillId="29" borderId="68" xfId="0" applyNumberFormat="1" applyFont="1" applyFill="1" applyBorder="1" applyAlignment="1" applyProtection="1">
      <alignment horizontal="center" vertical="center"/>
      <protection locked="0"/>
    </xf>
    <xf numFmtId="169" fontId="18" fillId="29" borderId="70" xfId="0" applyNumberFormat="1" applyFont="1" applyFill="1" applyBorder="1" applyAlignment="1" applyProtection="1">
      <alignment horizontal="center" vertical="center"/>
      <protection locked="0"/>
    </xf>
    <xf numFmtId="169" fontId="18" fillId="29" borderId="103" xfId="0" applyNumberFormat="1" applyFont="1" applyFill="1" applyBorder="1" applyAlignment="1" applyProtection="1">
      <alignment horizontal="center" vertical="center"/>
      <protection locked="0"/>
    </xf>
    <xf numFmtId="3" fontId="15" fillId="29" borderId="103" xfId="0" applyNumberFormat="1" applyFont="1" applyFill="1" applyBorder="1" applyAlignment="1" applyProtection="1">
      <alignment horizontal="center" vertical="center"/>
      <protection locked="0"/>
    </xf>
    <xf numFmtId="3" fontId="15" fillId="29" borderId="104" xfId="0" applyNumberFormat="1" applyFont="1" applyFill="1" applyBorder="1" applyAlignment="1" applyProtection="1">
      <alignment horizontal="center" vertical="center"/>
      <protection locked="0"/>
    </xf>
    <xf numFmtId="3" fontId="5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7" fillId="0" borderId="106" xfId="0" applyNumberFormat="1" applyFont="1" applyBorder="1" applyAlignment="1" applyProtection="1">
      <alignment horizontal="center" vertical="center"/>
    </xf>
    <xf numFmtId="1" fontId="17" fillId="0" borderId="106" xfId="0" applyNumberFormat="1" applyFont="1" applyBorder="1" applyAlignment="1" applyProtection="1">
      <alignment horizontal="center" vertical="center"/>
    </xf>
    <xf numFmtId="3" fontId="15" fillId="29" borderId="70" xfId="1" applyNumberFormat="1" applyFont="1" applyFill="1" applyBorder="1" applyAlignment="1" applyProtection="1">
      <alignment horizontal="center" vertical="center"/>
      <protection locked="0"/>
    </xf>
    <xf numFmtId="2" fontId="15" fillId="29" borderId="70" xfId="0" applyNumberFormat="1" applyFont="1" applyFill="1" applyBorder="1" applyAlignment="1" applyProtection="1">
      <alignment horizontal="center" vertical="center"/>
      <protection locked="0"/>
    </xf>
    <xf numFmtId="1" fontId="15" fillId="29" borderId="70" xfId="0" applyNumberFormat="1" applyFont="1" applyFill="1" applyBorder="1" applyAlignment="1" applyProtection="1">
      <alignment horizontal="center" vertical="center"/>
    </xf>
    <xf numFmtId="1" fontId="15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80" fillId="0" borderId="88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80" fillId="0" borderId="76" xfId="0" applyFont="1" applyBorder="1" applyAlignment="1">
      <alignment horizontal="center" vertical="center"/>
    </xf>
    <xf numFmtId="0" fontId="80" fillId="0" borderId="77" xfId="0" applyFont="1" applyBorder="1" applyAlignment="1">
      <alignment horizontal="center" vertical="center"/>
    </xf>
    <xf numFmtId="0" fontId="80" fillId="0" borderId="100" xfId="0" applyFont="1" applyBorder="1" applyAlignment="1">
      <alignment horizontal="center" vertical="center"/>
    </xf>
    <xf numFmtId="0" fontId="80" fillId="0" borderId="101" xfId="0" applyFont="1" applyBorder="1" applyAlignment="1">
      <alignment horizontal="center" vertical="center"/>
    </xf>
    <xf numFmtId="0" fontId="80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7" fillId="0" borderId="108" xfId="0" applyNumberFormat="1" applyFont="1" applyBorder="1" applyAlignment="1" applyProtection="1">
      <alignment horizontal="center" vertical="center"/>
    </xf>
    <xf numFmtId="1" fontId="17" fillId="0" borderId="108" xfId="0" applyNumberFormat="1" applyFont="1" applyBorder="1" applyAlignment="1" applyProtection="1">
      <alignment horizontal="center" vertical="center"/>
    </xf>
    <xf numFmtId="1" fontId="17" fillId="0" borderId="107" xfId="0" applyNumberFormat="1" applyFont="1" applyBorder="1" applyAlignment="1" applyProtection="1">
      <alignment horizontal="center" vertical="center"/>
    </xf>
    <xf numFmtId="3" fontId="17" fillId="0" borderId="109" xfId="0" quotePrefix="1" applyNumberFormat="1" applyFont="1" applyBorder="1" applyAlignment="1" applyProtection="1">
      <alignment horizontal="center" vertical="center"/>
      <protection locked="0"/>
    </xf>
    <xf numFmtId="0" fontId="72" fillId="0" borderId="105" xfId="0" applyFont="1" applyBorder="1" applyAlignment="1">
      <alignment horizontal="center" vertical="center"/>
    </xf>
    <xf numFmtId="0" fontId="72" fillId="0" borderId="106" xfId="0" applyFont="1" applyBorder="1" applyAlignment="1">
      <alignment horizontal="center" vertical="center"/>
    </xf>
    <xf numFmtId="0" fontId="72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5" fillId="29" borderId="68" xfId="0" applyNumberFormat="1" applyFont="1" applyFill="1" applyBorder="1" applyAlignment="1" applyProtection="1">
      <alignment horizontal="center" vertical="center"/>
    </xf>
    <xf numFmtId="0" fontId="72" fillId="0" borderId="90" xfId="0" applyFont="1" applyBorder="1" applyAlignment="1">
      <alignment horizontal="center" vertical="center"/>
    </xf>
    <xf numFmtId="0" fontId="72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5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5" fillId="0" borderId="85" xfId="0" applyNumberFormat="1" applyFont="1" applyBorder="1" applyAlignment="1" applyProtection="1">
      <alignment horizontal="center" vertical="center"/>
    </xf>
    <xf numFmtId="3" fontId="15" fillId="29" borderId="110" xfId="0" applyNumberFormat="1" applyFont="1" applyFill="1" applyBorder="1" applyAlignment="1" applyProtection="1">
      <alignment horizontal="center" vertical="center"/>
      <protection locked="0"/>
    </xf>
    <xf numFmtId="0" fontId="72" fillId="0" borderId="85" xfId="0" applyFont="1" applyBorder="1" applyAlignment="1">
      <alignment horizontal="center" vertical="center"/>
    </xf>
    <xf numFmtId="0" fontId="72" fillId="0" borderId="97" xfId="0" applyFont="1" applyBorder="1" applyAlignment="1">
      <alignment horizontal="center" vertical="center"/>
    </xf>
    <xf numFmtId="0" fontId="72" fillId="0" borderId="110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79" xfId="0" applyFont="1" applyBorder="1" applyAlignment="1">
      <alignment horizontal="center" vertical="center"/>
    </xf>
    <xf numFmtId="3" fontId="15" fillId="29" borderId="10" xfId="0" applyNumberFormat="1" applyFont="1" applyFill="1" applyBorder="1" applyAlignment="1" applyProtection="1">
      <alignment horizontal="center" vertical="center"/>
      <protection locked="0"/>
    </xf>
    <xf numFmtId="3" fontId="15" fillId="29" borderId="34" xfId="0" applyNumberFormat="1" applyFont="1" applyFill="1" applyBorder="1" applyAlignment="1" applyProtection="1">
      <alignment horizontal="center" vertical="center"/>
    </xf>
    <xf numFmtId="0" fontId="76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2" fillId="0" borderId="78" xfId="0" applyFont="1" applyBorder="1" applyAlignment="1">
      <alignment horizontal="left" vertical="center"/>
    </xf>
    <xf numFmtId="169" fontId="7" fillId="35" borderId="105" xfId="0" applyNumberFormat="1" applyFont="1" applyFill="1" applyBorder="1" applyAlignment="1" applyProtection="1">
      <alignment horizontal="right" vertical="center"/>
      <protection locked="0"/>
    </xf>
    <xf numFmtId="169" fontId="7" fillId="35" borderId="106" xfId="0" applyNumberFormat="1" applyFont="1" applyFill="1" applyBorder="1" applyAlignment="1" applyProtection="1">
      <alignment horizontal="right" vertical="center"/>
      <protection locked="0"/>
    </xf>
    <xf numFmtId="169" fontId="7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2" fillId="0" borderId="76" xfId="0" applyNumberFormat="1" applyFont="1" applyBorder="1" applyAlignment="1">
      <alignment horizontal="center" vertical="center"/>
    </xf>
    <xf numFmtId="169" fontId="7" fillId="35" borderId="85" xfId="0" applyNumberFormat="1" applyFont="1" applyFill="1" applyBorder="1" applyAlignment="1" applyProtection="1">
      <alignment horizontal="right" vertical="center"/>
      <protection locked="0"/>
    </xf>
    <xf numFmtId="169" fontId="7" fillId="35" borderId="49" xfId="0" applyNumberFormat="1" applyFont="1" applyFill="1" applyBorder="1" applyAlignment="1" applyProtection="1">
      <alignment horizontal="right" vertical="center"/>
      <protection locked="0"/>
    </xf>
    <xf numFmtId="169" fontId="7" fillId="35" borderId="86" xfId="0" applyNumberFormat="1" applyFont="1" applyFill="1" applyBorder="1" applyAlignment="1" applyProtection="1">
      <alignment horizontal="right" vertical="center"/>
      <protection locked="0"/>
    </xf>
    <xf numFmtId="169" fontId="7" fillId="35" borderId="88" xfId="0" applyNumberFormat="1" applyFont="1" applyFill="1" applyBorder="1" applyAlignment="1" applyProtection="1">
      <alignment horizontal="right" vertical="center"/>
      <protection locked="0"/>
    </xf>
    <xf numFmtId="169" fontId="7" fillId="35" borderId="57" xfId="0" applyNumberFormat="1" applyFont="1" applyFill="1" applyBorder="1" applyAlignment="1" applyProtection="1">
      <alignment horizontal="right" vertical="center"/>
      <protection locked="0"/>
    </xf>
    <xf numFmtId="169" fontId="7" fillId="35" borderId="80" xfId="0" applyNumberFormat="1" applyFont="1" applyFill="1" applyBorder="1" applyAlignment="1" applyProtection="1">
      <alignment horizontal="right" vertical="center"/>
      <protection locked="0"/>
    </xf>
    <xf numFmtId="169" fontId="7" fillId="35" borderId="76" xfId="0" applyNumberFormat="1" applyFont="1" applyFill="1" applyBorder="1" applyAlignment="1" applyProtection="1">
      <alignment horizontal="right" vertical="center"/>
      <protection locked="0"/>
    </xf>
    <xf numFmtId="169" fontId="7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7" fillId="35" borderId="100" xfId="0" applyNumberFormat="1" applyFont="1" applyFill="1" applyBorder="1" applyAlignment="1" applyProtection="1">
      <alignment horizontal="right" vertical="center"/>
      <protection locked="0"/>
    </xf>
    <xf numFmtId="169" fontId="7" fillId="35" borderId="101" xfId="0" applyNumberFormat="1" applyFont="1" applyFill="1" applyBorder="1" applyAlignment="1" applyProtection="1">
      <alignment horizontal="right" vertical="center"/>
      <protection locked="0"/>
    </xf>
    <xf numFmtId="169" fontId="7" fillId="35" borderId="102" xfId="0" applyNumberFormat="1" applyFont="1" applyFill="1" applyBorder="1" applyAlignment="1" applyProtection="1">
      <alignment horizontal="right" vertical="center"/>
      <protection locked="0"/>
    </xf>
    <xf numFmtId="0" fontId="48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8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2" fillId="0" borderId="76" xfId="0" applyFont="1" applyBorder="1" applyAlignment="1">
      <alignment horizontal="left" vertical="center"/>
    </xf>
    <xf numFmtId="0" fontId="48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7" fillId="0" borderId="88" xfId="5" applyFont="1" applyBorder="1" applyAlignment="1" applyProtection="1">
      <alignment horizontal="left" vertical="center"/>
      <protection locked="0"/>
    </xf>
    <xf numFmtId="0" fontId="72" fillId="0" borderId="91" xfId="0" applyFont="1" applyBorder="1" applyAlignment="1">
      <alignment horizontal="center" vertical="center"/>
    </xf>
    <xf numFmtId="14" fontId="47" fillId="0" borderId="97" xfId="5" applyNumberFormat="1" applyFont="1" applyBorder="1" applyAlignment="1" applyProtection="1">
      <alignment horizontal="center" vertical="center"/>
      <protection locked="0"/>
    </xf>
    <xf numFmtId="0" fontId="5" fillId="0" borderId="76" xfId="5" applyFont="1" applyBorder="1" applyAlignment="1" applyProtection="1">
      <alignment horizontal="left" vertical="center"/>
      <protection locked="0"/>
    </xf>
    <xf numFmtId="0" fontId="72" fillId="0" borderId="86" xfId="0" applyFont="1" applyBorder="1" applyAlignment="1">
      <alignment horizontal="center" vertical="center"/>
    </xf>
    <xf numFmtId="14" fontId="47" fillId="0" borderId="85" xfId="5" applyNumberFormat="1" applyFont="1" applyBorder="1" applyAlignment="1" applyProtection="1">
      <alignment horizontal="center" vertical="center"/>
      <protection locked="0"/>
    </xf>
    <xf numFmtId="0" fontId="82" fillId="46" borderId="76" xfId="0" applyFont="1" applyFill="1" applyBorder="1" applyAlignment="1" applyProtection="1">
      <alignment horizontal="center" vertical="center"/>
      <protection locked="0"/>
    </xf>
    <xf numFmtId="0" fontId="76" fillId="0" borderId="49" xfId="0" applyFont="1" applyBorder="1" applyAlignment="1">
      <alignment horizontal="center" vertical="center"/>
    </xf>
    <xf numFmtId="169" fontId="83" fillId="51" borderId="76" xfId="0" applyNumberFormat="1" applyFont="1" applyFill="1" applyBorder="1" applyAlignment="1" applyProtection="1">
      <alignment horizontal="right" vertical="center"/>
      <protection locked="0"/>
    </xf>
    <xf numFmtId="169" fontId="83" fillId="51" borderId="49" xfId="0" applyNumberFormat="1" applyFont="1" applyFill="1" applyBorder="1" applyAlignment="1" applyProtection="1">
      <alignment horizontal="right" vertical="center"/>
      <protection locked="0"/>
    </xf>
    <xf numFmtId="169" fontId="83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7" fillId="0" borderId="80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5" fillId="43" borderId="88" xfId="5" applyFont="1" applyFill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center" vertical="center"/>
    </xf>
    <xf numFmtId="0" fontId="5" fillId="0" borderId="80" xfId="0" applyFont="1" applyBorder="1" applyAlignment="1" applyProtection="1">
      <alignment horizontal="center" vertical="center"/>
    </xf>
    <xf numFmtId="14" fontId="5" fillId="43" borderId="88" xfId="5" applyNumberFormat="1" applyFont="1" applyFill="1" applyBorder="1" applyAlignment="1" applyProtection="1">
      <alignment horizontal="center" vertical="center"/>
      <protection locked="0"/>
    </xf>
    <xf numFmtId="1" fontId="5" fillId="43" borderId="80" xfId="5" applyNumberFormat="1" applyFont="1" applyFill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5" fillId="0" borderId="79" xfId="0" applyFont="1" applyBorder="1" applyAlignment="1" applyProtection="1">
      <alignment horizontal="center" vertical="center"/>
    </xf>
    <xf numFmtId="14" fontId="5" fillId="0" borderId="100" xfId="5" applyNumberFormat="1" applyFont="1" applyBorder="1" applyAlignment="1" applyProtection="1">
      <alignment horizontal="center" vertical="center"/>
      <protection locked="0"/>
    </xf>
    <xf numFmtId="1" fontId="5" fillId="0" borderId="102" xfId="5" applyNumberFormat="1" applyFont="1" applyBorder="1" applyAlignment="1" applyProtection="1">
      <alignment horizontal="center" vertical="center"/>
      <protection locked="0"/>
    </xf>
    <xf numFmtId="0" fontId="16" fillId="0" borderId="83" xfId="0" applyFont="1" applyBorder="1" applyAlignment="1" applyProtection="1">
      <alignment horizontal="center" vertical="center"/>
    </xf>
    <xf numFmtId="169" fontId="7" fillId="35" borderId="89" xfId="0" applyNumberFormat="1" applyFont="1" applyFill="1" applyBorder="1" applyAlignment="1" applyProtection="1">
      <alignment vertical="center"/>
      <protection locked="0"/>
    </xf>
    <xf numFmtId="169" fontId="7" fillId="35" borderId="90" xfId="0" applyNumberFormat="1" applyFont="1" applyFill="1" applyBorder="1" applyAlignment="1" applyProtection="1">
      <alignment vertical="center"/>
      <protection locked="0"/>
    </xf>
    <xf numFmtId="169" fontId="7" fillId="35" borderId="83" xfId="0" applyNumberFormat="1" applyFont="1" applyFill="1" applyBorder="1" applyAlignment="1" applyProtection="1">
      <alignment vertical="center"/>
      <protection locked="0"/>
    </xf>
    <xf numFmtId="3" fontId="5" fillId="0" borderId="105" xfId="0" applyNumberFormat="1" applyFont="1" applyBorder="1" applyAlignment="1" applyProtection="1">
      <alignment horizontal="right" vertical="center"/>
    </xf>
    <xf numFmtId="3" fontId="17" fillId="0" borderId="106" xfId="0" applyNumberFormat="1" applyFont="1" applyBorder="1" applyAlignment="1" applyProtection="1">
      <alignment horizontal="right" vertical="center"/>
    </xf>
    <xf numFmtId="3" fontId="5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7" fillId="0" borderId="88" xfId="5" applyNumberFormat="1" applyFont="1" applyBorder="1" applyAlignment="1" applyProtection="1">
      <alignment horizontal="center" vertical="center"/>
      <protection locked="0"/>
    </xf>
    <xf numFmtId="1" fontId="47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7" fillId="0" borderId="76" xfId="5" applyNumberFormat="1" applyFont="1" applyBorder="1" applyAlignment="1" applyProtection="1">
      <alignment horizontal="center" vertical="center"/>
      <protection locked="0"/>
    </xf>
    <xf numFmtId="1" fontId="47" fillId="0" borderId="77" xfId="5" applyNumberFormat="1" applyFont="1" applyBorder="1" applyAlignment="1" applyProtection="1">
      <alignment horizontal="center" vertical="center"/>
      <protection locked="0"/>
    </xf>
    <xf numFmtId="0" fontId="48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7" fillId="0" borderId="100" xfId="5" applyNumberFormat="1" applyFont="1" applyBorder="1" applyAlignment="1" applyProtection="1">
      <alignment horizontal="center" vertical="center"/>
      <protection locked="0"/>
    </xf>
    <xf numFmtId="1" fontId="47" fillId="0" borderId="102" xfId="5" applyNumberFormat="1" applyFont="1" applyBorder="1" applyAlignment="1" applyProtection="1">
      <alignment horizontal="center" vertical="center"/>
      <protection locked="0"/>
    </xf>
    <xf numFmtId="0" fontId="72" fillId="0" borderId="113" xfId="0" applyFont="1" applyBorder="1" applyAlignment="1">
      <alignment horizontal="center" vertical="center"/>
    </xf>
    <xf numFmtId="1" fontId="17" fillId="0" borderId="95" xfId="1" quotePrefix="1" applyNumberFormat="1" applyFont="1" applyBorder="1" applyAlignment="1" applyProtection="1">
      <alignment horizontal="center" vertical="center"/>
      <protection locked="0"/>
    </xf>
    <xf numFmtId="1" fontId="72" fillId="0" borderId="96" xfId="1" applyNumberFormat="1" applyFont="1" applyBorder="1" applyAlignment="1">
      <alignment horizontal="center" vertical="center"/>
    </xf>
    <xf numFmtId="1" fontId="72" fillId="0" borderId="113" xfId="1" applyNumberFormat="1" applyFont="1" applyBorder="1" applyAlignment="1">
      <alignment horizontal="center" vertical="center"/>
    </xf>
    <xf numFmtId="3" fontId="15" fillId="29" borderId="98" xfId="0" applyNumberFormat="1" applyFont="1" applyFill="1" applyBorder="1" applyAlignment="1" applyProtection="1">
      <alignment horizontal="center" vertical="center"/>
      <protection locked="0"/>
    </xf>
    <xf numFmtId="169" fontId="15" fillId="29" borderId="87" xfId="0" applyNumberFormat="1" applyFont="1" applyFill="1" applyBorder="1" applyAlignment="1" applyProtection="1">
      <alignment vertical="center"/>
      <protection locked="0"/>
    </xf>
    <xf numFmtId="169" fontId="15" fillId="29" borderId="71" xfId="0" applyNumberFormat="1" applyFont="1" applyFill="1" applyBorder="1" applyAlignment="1" applyProtection="1">
      <alignment vertical="center"/>
      <protection locked="0"/>
    </xf>
    <xf numFmtId="169" fontId="15" fillId="29" borderId="54" xfId="0" applyNumberFormat="1" applyFont="1" applyFill="1" applyBorder="1" applyAlignment="1" applyProtection="1">
      <alignment vertical="center"/>
      <protection locked="0"/>
    </xf>
    <xf numFmtId="167" fontId="15" fillId="29" borderId="71" xfId="0" applyNumberFormat="1" applyFont="1" applyFill="1" applyBorder="1" applyAlignment="1" applyProtection="1">
      <alignment vertical="center"/>
    </xf>
    <xf numFmtId="165" fontId="11" fillId="9" borderId="0" xfId="0" applyNumberFormat="1" applyFont="1" applyFill="1" applyBorder="1" applyAlignment="1" applyProtection="1">
      <alignment horizontal="center" vertical="center"/>
    </xf>
    <xf numFmtId="2" fontId="11" fillId="9" borderId="0" xfId="0" applyNumberFormat="1" applyFont="1" applyFill="1" applyBorder="1" applyAlignment="1" applyProtection="1">
      <alignment horizontal="center" vertical="center"/>
    </xf>
    <xf numFmtId="167" fontId="11" fillId="9" borderId="0" xfId="0" applyNumberFormat="1" applyFont="1" applyFill="1" applyBorder="1" applyAlignment="1" applyProtection="1">
      <alignment horizontal="center" vertical="center"/>
    </xf>
    <xf numFmtId="3" fontId="17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7" fillId="0" borderId="58" xfId="0" quotePrefix="1" applyNumberFormat="1" applyFont="1" applyBorder="1" applyAlignment="1" applyProtection="1">
      <alignment horizontal="right" vertical="center"/>
      <protection locked="0"/>
    </xf>
    <xf numFmtId="167" fontId="15" fillId="29" borderId="87" xfId="0" applyNumberFormat="1" applyFont="1" applyFill="1" applyBorder="1" applyAlignment="1" applyProtection="1">
      <alignment vertical="center"/>
    </xf>
    <xf numFmtId="3" fontId="15" fillId="29" borderId="54" xfId="0" applyNumberFormat="1" applyFont="1" applyFill="1" applyBorder="1" applyAlignment="1" applyProtection="1">
      <alignment horizontal="right" vertical="center"/>
    </xf>
    <xf numFmtId="3" fontId="18" fillId="0" borderId="10" xfId="1" quotePrefix="1" applyNumberFormat="1" applyFont="1" applyBorder="1" applyAlignment="1" applyProtection="1">
      <alignment horizontal="right" vertical="center"/>
    </xf>
    <xf numFmtId="0" fontId="15" fillId="29" borderId="34" xfId="0" applyFont="1" applyFill="1" applyBorder="1" applyAlignment="1" applyProtection="1">
      <alignment horizontal="right" vertical="center"/>
      <protection locked="0"/>
    </xf>
    <xf numFmtId="167" fontId="15" fillId="29" borderId="68" xfId="0" applyNumberFormat="1" applyFont="1" applyFill="1" applyBorder="1" applyAlignment="1" applyProtection="1">
      <alignment vertical="center"/>
    </xf>
    <xf numFmtId="169" fontId="15" fillId="29" borderId="10" xfId="0" applyNumberFormat="1" applyFont="1" applyFill="1" applyBorder="1" applyAlignment="1" applyProtection="1">
      <alignment vertical="center"/>
      <protection locked="0"/>
    </xf>
    <xf numFmtId="169" fontId="15" fillId="29" borderId="8" xfId="0" applyNumberFormat="1" applyFont="1" applyFill="1" applyBorder="1" applyAlignment="1" applyProtection="1">
      <alignment vertical="center"/>
      <protection locked="0"/>
    </xf>
    <xf numFmtId="167" fontId="15" fillId="29" borderId="10" xfId="0" applyNumberFormat="1" applyFont="1" applyFill="1" applyBorder="1" applyAlignment="1" applyProtection="1">
      <alignment vertical="center"/>
    </xf>
    <xf numFmtId="3" fontId="15" fillId="29" borderId="34" xfId="0" applyNumberFormat="1" applyFont="1" applyFill="1" applyBorder="1" applyAlignment="1" applyProtection="1">
      <alignment horizontal="center" vertical="center"/>
      <protection locked="0"/>
    </xf>
    <xf numFmtId="3" fontId="15" fillId="29" borderId="68" xfId="0" applyNumberFormat="1" applyFont="1" applyFill="1" applyBorder="1" applyAlignment="1" applyProtection="1">
      <alignment horizontal="right" vertical="center"/>
      <protection locked="0"/>
    </xf>
    <xf numFmtId="3" fontId="15" fillId="29" borderId="70" xfId="0" applyNumberFormat="1" applyFont="1" applyFill="1" applyBorder="1" applyAlignment="1" applyProtection="1">
      <alignment horizontal="right" vertical="center"/>
      <protection locked="0"/>
    </xf>
    <xf numFmtId="3" fontId="15" fillId="29" borderId="103" xfId="0" applyNumberFormat="1" applyFont="1" applyFill="1" applyBorder="1" applyAlignment="1" applyProtection="1">
      <alignment horizontal="right" vertical="center"/>
    </xf>
    <xf numFmtId="0" fontId="15" fillId="29" borderId="45" xfId="0" applyFont="1" applyFill="1" applyBorder="1" applyAlignment="1" applyProtection="1">
      <alignment horizontal="center" vertical="center"/>
    </xf>
    <xf numFmtId="169" fontId="15" fillId="29" borderId="68" xfId="0" applyNumberFormat="1" applyFont="1" applyFill="1" applyBorder="1" applyAlignment="1" applyProtection="1">
      <alignment vertical="center"/>
      <protection locked="0"/>
    </xf>
    <xf numFmtId="169" fontId="15" fillId="29" borderId="70" xfId="0" applyNumberFormat="1" applyFont="1" applyFill="1" applyBorder="1" applyAlignment="1" applyProtection="1">
      <alignment vertical="center"/>
      <protection locked="0"/>
    </xf>
    <xf numFmtId="169" fontId="15" fillId="29" borderId="103" xfId="0" applyNumberFormat="1" applyFont="1" applyFill="1" applyBorder="1" applyAlignment="1" applyProtection="1">
      <alignment vertical="center"/>
      <protection locked="0"/>
    </xf>
    <xf numFmtId="3" fontId="15" fillId="29" borderId="114" xfId="0" applyNumberFormat="1" applyFont="1" applyFill="1" applyBorder="1" applyAlignment="1" applyProtection="1">
      <alignment horizontal="center" vertical="center"/>
      <protection locked="0"/>
    </xf>
    <xf numFmtId="1" fontId="15" fillId="29" borderId="103" xfId="0" applyNumberFormat="1" applyFont="1" applyFill="1" applyBorder="1" applyAlignment="1" applyProtection="1">
      <alignment horizontal="right" vertical="center"/>
    </xf>
    <xf numFmtId="0" fontId="10" fillId="32" borderId="27" xfId="0" applyFont="1" applyFill="1" applyBorder="1" applyAlignment="1" applyProtection="1">
      <alignment horizontal="center"/>
      <protection locked="0"/>
    </xf>
    <xf numFmtId="0" fontId="10" fillId="32" borderId="115" xfId="0" applyFont="1" applyFill="1" applyBorder="1" applyAlignment="1" applyProtection="1">
      <alignment horizontal="center"/>
      <protection locked="0"/>
    </xf>
    <xf numFmtId="0" fontId="10" fillId="36" borderId="34" xfId="0" applyFont="1" applyFill="1" applyBorder="1" applyAlignment="1" applyProtection="1">
      <alignment horizontal="centerContinuous"/>
      <protection locked="0"/>
    </xf>
    <xf numFmtId="3" fontId="21" fillId="25" borderId="7" xfId="0" applyNumberFormat="1" applyFont="1" applyFill="1" applyBorder="1" applyAlignment="1" applyProtection="1">
      <alignment horizontal="center"/>
    </xf>
    <xf numFmtId="4" fontId="21" fillId="25" borderId="7" xfId="0" applyNumberFormat="1" applyFont="1" applyFill="1" applyBorder="1" applyAlignment="1" applyProtection="1">
      <alignment horizontal="center"/>
    </xf>
    <xf numFmtId="0" fontId="10" fillId="2" borderId="49" xfId="0" applyFont="1" applyFill="1" applyBorder="1" applyAlignment="1" applyProtection="1">
      <alignment horizontal="center"/>
      <protection locked="0"/>
    </xf>
    <xf numFmtId="0" fontId="10" fillId="2" borderId="49" xfId="0" quotePrefix="1" applyFont="1" applyFill="1" applyBorder="1" applyAlignment="1" applyProtection="1">
      <alignment horizontal="center"/>
      <protection locked="0"/>
    </xf>
    <xf numFmtId="0" fontId="10" fillId="2" borderId="76" xfId="0" applyFont="1" applyFill="1" applyBorder="1" applyAlignment="1" applyProtection="1">
      <alignment horizontal="center"/>
      <protection locked="0"/>
    </xf>
    <xf numFmtId="0" fontId="10" fillId="2" borderId="77" xfId="0" applyFont="1" applyFill="1" applyBorder="1" applyAlignment="1" applyProtection="1">
      <alignment horizontal="center"/>
      <protection locked="0"/>
    </xf>
    <xf numFmtId="0" fontId="10" fillId="32" borderId="0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1" fontId="21" fillId="37" borderId="6" xfId="0" applyNumberFormat="1" applyFont="1" applyFill="1" applyBorder="1" applyAlignment="1" applyProtection="1">
      <alignment horizontal="center"/>
      <protection locked="0"/>
    </xf>
    <xf numFmtId="0" fontId="10" fillId="21" borderId="48" xfId="0" applyFont="1" applyFill="1" applyBorder="1" applyAlignment="1" applyProtection="1">
      <alignment horizontal="center"/>
    </xf>
    <xf numFmtId="0" fontId="21" fillId="37" borderId="40" xfId="0" applyFont="1" applyFill="1" applyBorder="1" applyAlignment="1" applyProtection="1">
      <alignment horizontal="left" indent="1"/>
      <protection locked="0"/>
    </xf>
    <xf numFmtId="0" fontId="27" fillId="2" borderId="95" xfId="0" applyFont="1" applyFill="1" applyBorder="1" applyAlignment="1" applyProtection="1">
      <alignment horizontal="left" indent="1"/>
      <protection locked="0"/>
    </xf>
    <xf numFmtId="0" fontId="27" fillId="2" borderId="96" xfId="0" applyFont="1" applyFill="1" applyBorder="1" applyAlignment="1" applyProtection="1">
      <alignment horizontal="left" indent="1"/>
      <protection locked="0"/>
    </xf>
    <xf numFmtId="3" fontId="22" fillId="0" borderId="77" xfId="0" applyNumberFormat="1" applyFont="1" applyBorder="1" applyAlignment="1" applyProtection="1">
      <alignment horizontal="center" vertical="center"/>
    </xf>
    <xf numFmtId="2" fontId="22" fillId="0" borderId="116" xfId="0" applyNumberFormat="1" applyFont="1" applyBorder="1" applyAlignment="1" applyProtection="1">
      <alignment horizontal="center" vertical="center"/>
    </xf>
    <xf numFmtId="2" fontId="22" fillId="0" borderId="85" xfId="0" applyNumberFormat="1" applyFont="1" applyBorder="1" applyAlignment="1" applyProtection="1">
      <alignment horizontal="center" vertical="center"/>
    </xf>
    <xf numFmtId="2" fontId="22" fillId="0" borderId="49" xfId="0" applyNumberFormat="1" applyFont="1" applyBorder="1" applyAlignment="1" applyProtection="1">
      <alignment horizontal="center" vertical="center"/>
    </xf>
    <xf numFmtId="2" fontId="22" fillId="0" borderId="77" xfId="0" applyNumberFormat="1" applyFont="1" applyBorder="1" applyAlignment="1" applyProtection="1">
      <alignment horizontal="center" vertical="center"/>
    </xf>
    <xf numFmtId="3" fontId="22" fillId="0" borderId="85" xfId="0" applyNumberFormat="1" applyFont="1" applyBorder="1" applyAlignment="1" applyProtection="1">
      <alignment horizontal="center" vertical="center"/>
    </xf>
    <xf numFmtId="3" fontId="22" fillId="0" borderId="49" xfId="0" applyNumberFormat="1" applyFont="1" applyBorder="1" applyAlignment="1" applyProtection="1">
      <alignment horizontal="center" vertical="center"/>
    </xf>
    <xf numFmtId="3" fontId="22" fillId="0" borderId="97" xfId="0" applyNumberFormat="1" applyFont="1" applyBorder="1" applyAlignment="1" applyProtection="1">
      <alignment horizontal="center" vertical="center"/>
    </xf>
    <xf numFmtId="3" fontId="22" fillId="0" borderId="80" xfId="0" applyNumberFormat="1" applyFont="1" applyBorder="1" applyAlignment="1" applyProtection="1">
      <alignment horizontal="center" vertical="center"/>
    </xf>
    <xf numFmtId="3" fontId="22" fillId="0" borderId="92" xfId="0" applyNumberFormat="1" applyFont="1" applyBorder="1" applyAlignment="1" applyProtection="1">
      <alignment horizontal="center" vertical="center"/>
    </xf>
    <xf numFmtId="3" fontId="22" fillId="0" borderId="93" xfId="0" applyNumberFormat="1" applyFont="1" applyBorder="1" applyAlignment="1" applyProtection="1">
      <alignment horizontal="center" vertical="center"/>
    </xf>
    <xf numFmtId="1" fontId="22" fillId="0" borderId="92" xfId="0" applyNumberFormat="1" applyFont="1" applyBorder="1" applyAlignment="1" applyProtection="1">
      <alignment horizontal="center" vertical="center"/>
    </xf>
    <xf numFmtId="1" fontId="22" fillId="0" borderId="93" xfId="0" applyNumberFormat="1" applyFont="1" applyBorder="1" applyAlignment="1" applyProtection="1">
      <alignment horizontal="center" vertical="center"/>
    </xf>
    <xf numFmtId="0" fontId="40" fillId="0" borderId="85" xfId="3" applyBorder="1" applyAlignment="1" applyProtection="1">
      <alignment horizontal="left" vertical="center"/>
      <protection locked="0"/>
    </xf>
    <xf numFmtId="0" fontId="40" fillId="0" borderId="85" xfId="3" applyBorder="1" applyAlignment="1" applyProtection="1">
      <alignment horizontal="left" vertical="center"/>
    </xf>
    <xf numFmtId="0" fontId="40" fillId="0" borderId="0" xfId="3" applyAlignment="1" applyProtection="1">
      <alignment horizontal="left"/>
    </xf>
    <xf numFmtId="0" fontId="40" fillId="0" borderId="110" xfId="3" applyBorder="1" applyAlignment="1" applyProtection="1">
      <alignment horizontal="left" vertical="center"/>
    </xf>
    <xf numFmtId="0" fontId="40" fillId="0" borderId="97" xfId="3" applyBorder="1" applyAlignment="1" applyProtection="1">
      <alignment horizontal="left" vertical="center"/>
      <protection locked="0"/>
    </xf>
    <xf numFmtId="0" fontId="40" fillId="0" borderId="110" xfId="3" applyBorder="1" applyAlignment="1" applyProtection="1">
      <alignment horizontal="left" vertical="center"/>
      <protection locked="0"/>
    </xf>
    <xf numFmtId="0" fontId="40" fillId="0" borderId="97" xfId="3" applyBorder="1" applyAlignment="1" applyProtection="1">
      <alignment horizontal="left" vertical="center"/>
    </xf>
    <xf numFmtId="0" fontId="40" fillId="0" borderId="117" xfId="3" applyBorder="1" applyAlignment="1" applyProtection="1">
      <alignment horizontal="left" vertical="center"/>
      <protection locked="0"/>
    </xf>
    <xf numFmtId="0" fontId="40" fillId="43" borderId="97" xfId="3" applyFill="1" applyBorder="1" applyAlignment="1" applyProtection="1">
      <alignment horizontal="left" vertical="center"/>
      <protection locked="0"/>
    </xf>
    <xf numFmtId="0" fontId="40" fillId="0" borderId="57" xfId="3" applyBorder="1" applyAlignment="1" applyProtection="1">
      <alignment horizontal="left" vertical="center"/>
      <protection locked="0"/>
    </xf>
    <xf numFmtId="0" fontId="40" fillId="0" borderId="49" xfId="3" applyBorder="1" applyAlignment="1" applyProtection="1">
      <alignment horizontal="left" vertical="center"/>
      <protection locked="0"/>
    </xf>
    <xf numFmtId="0" fontId="40" fillId="0" borderId="56" xfId="3" applyBorder="1" applyAlignment="1" applyProtection="1">
      <alignment horizontal="left" vertical="center"/>
      <protection locked="0"/>
    </xf>
    <xf numFmtId="0" fontId="66" fillId="0" borderId="49" xfId="0" applyFont="1" applyBorder="1" applyAlignment="1" applyProtection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/>
    </xf>
    <xf numFmtId="1" fontId="66" fillId="0" borderId="49" xfId="5" applyNumberFormat="1" applyFont="1" applyBorder="1" applyAlignment="1" applyProtection="1">
      <alignment horizontal="center" vertical="center"/>
      <protection locked="0"/>
    </xf>
    <xf numFmtId="0" fontId="64" fillId="3" borderId="49" xfId="0" applyFont="1" applyFill="1" applyBorder="1" applyAlignment="1" applyProtection="1">
      <alignment horizontal="center" vertical="center"/>
      <protection locked="0"/>
    </xf>
    <xf numFmtId="49" fontId="65" fillId="0" borderId="49" xfId="0" applyNumberFormat="1" applyFont="1" applyBorder="1" applyAlignment="1" applyProtection="1">
      <alignment horizontal="center" vertical="center"/>
    </xf>
    <xf numFmtId="4" fontId="30" fillId="22" borderId="49" xfId="0" applyNumberFormat="1" applyFont="1" applyFill="1" applyBorder="1" applyAlignment="1" applyProtection="1">
      <alignment horizontal="center"/>
    </xf>
    <xf numFmtId="0" fontId="86" fillId="50" borderId="49" xfId="0" applyFont="1" applyFill="1" applyBorder="1" applyAlignment="1">
      <alignment horizontal="center" vertical="center"/>
    </xf>
    <xf numFmtId="0" fontId="65" fillId="0" borderId="49" xfId="0" applyFont="1" applyBorder="1" applyAlignment="1" applyProtection="1">
      <alignment horizontal="center" vertical="center"/>
    </xf>
    <xf numFmtId="0" fontId="67" fillId="0" borderId="49" xfId="0" applyFont="1" applyBorder="1" applyAlignment="1" applyProtection="1">
      <alignment horizontal="center" vertical="center"/>
    </xf>
    <xf numFmtId="49" fontId="66" fillId="0" borderId="49" xfId="0" applyNumberFormat="1" applyFont="1" applyBorder="1" applyAlignment="1">
      <alignment horizontal="center" vertical="center"/>
    </xf>
    <xf numFmtId="0" fontId="87" fillId="46" borderId="49" xfId="0" applyFont="1" applyFill="1" applyBorder="1" applyAlignment="1" applyProtection="1">
      <alignment horizontal="center" vertical="center"/>
      <protection locked="0"/>
    </xf>
    <xf numFmtId="4" fontId="88" fillId="47" borderId="49" xfId="0" applyNumberFormat="1" applyFont="1" applyFill="1" applyBorder="1" applyAlignment="1">
      <alignment horizontal="center"/>
    </xf>
    <xf numFmtId="0" fontId="66" fillId="0" borderId="49" xfId="5" applyFont="1" applyBorder="1" applyAlignment="1" applyProtection="1">
      <alignment horizontal="center" vertical="center"/>
      <protection locked="0"/>
    </xf>
    <xf numFmtId="0" fontId="66" fillId="52" borderId="49" xfId="0" applyFont="1" applyFill="1" applyBorder="1" applyAlignment="1">
      <alignment horizontal="center"/>
    </xf>
    <xf numFmtId="0" fontId="30" fillId="23" borderId="49" xfId="0" applyFont="1" applyFill="1" applyBorder="1" applyAlignment="1" applyProtection="1">
      <alignment horizontal="center"/>
      <protection locked="0"/>
    </xf>
    <xf numFmtId="0" fontId="68" fillId="52" borderId="49" xfId="0" applyFont="1" applyFill="1" applyBorder="1" applyAlignment="1">
      <alignment horizontal="center"/>
    </xf>
    <xf numFmtId="0" fontId="68" fillId="52" borderId="49" xfId="0" applyFont="1" applyFill="1" applyBorder="1" applyAlignment="1">
      <alignment horizontal="center" vertical="center"/>
    </xf>
    <xf numFmtId="0" fontId="30" fillId="23" borderId="49" xfId="0" applyFont="1" applyFill="1" applyBorder="1" applyAlignment="1" applyProtection="1">
      <alignment horizontal="center" vertical="center"/>
      <protection locked="0"/>
    </xf>
    <xf numFmtId="0" fontId="68" fillId="53" borderId="49" xfId="0" applyFont="1" applyFill="1" applyBorder="1" applyAlignment="1">
      <alignment horizontal="center" vertical="center"/>
    </xf>
    <xf numFmtId="0" fontId="68" fillId="54" borderId="49" xfId="0" applyFont="1" applyFill="1" applyBorder="1" applyAlignment="1">
      <alignment horizontal="center" vertical="center"/>
    </xf>
    <xf numFmtId="0" fontId="66" fillId="43" borderId="49" xfId="0" applyFont="1" applyFill="1" applyBorder="1"/>
    <xf numFmtId="0" fontId="66" fillId="0" borderId="49" xfId="0" applyFont="1" applyBorder="1"/>
    <xf numFmtId="49" fontId="67" fillId="0" borderId="49" xfId="0" applyNumberFormat="1" applyFont="1" applyBorder="1" applyAlignment="1" applyProtection="1">
      <alignment horizontal="center" vertical="center"/>
    </xf>
    <xf numFmtId="0" fontId="24" fillId="23" borderId="49" xfId="0" applyFont="1" applyFill="1" applyBorder="1" applyAlignment="1" applyProtection="1">
      <alignment horizontal="center"/>
      <protection locked="0"/>
    </xf>
    <xf numFmtId="0" fontId="24" fillId="23" borderId="49" xfId="0" applyFont="1" applyFill="1" applyBorder="1" applyProtection="1">
      <protection locked="0"/>
    </xf>
    <xf numFmtId="14" fontId="24" fillId="23" borderId="49" xfId="0" applyNumberFormat="1" applyFont="1" applyFill="1" applyBorder="1" applyProtection="1">
      <protection locked="0"/>
    </xf>
    <xf numFmtId="14" fontId="24" fillId="54" borderId="49" xfId="0" applyNumberFormat="1" applyFont="1" applyFill="1" applyBorder="1" applyProtection="1">
      <protection locked="0"/>
    </xf>
    <xf numFmtId="14" fontId="32" fillId="23" borderId="49" xfId="0" applyNumberFormat="1" applyFont="1" applyFill="1" applyBorder="1" applyAlignment="1" applyProtection="1">
      <alignment horizontal="center"/>
      <protection locked="0"/>
    </xf>
    <xf numFmtId="172" fontId="32" fillId="23" borderId="49" xfId="0" quotePrefix="1" applyNumberFormat="1" applyFont="1" applyFill="1" applyBorder="1" applyAlignment="1" applyProtection="1">
      <alignment horizontal="center"/>
      <protection locked="0"/>
    </xf>
    <xf numFmtId="0" fontId="24" fillId="54" borderId="49" xfId="0" applyFont="1" applyFill="1" applyBorder="1" applyAlignment="1" applyProtection="1">
      <alignment horizontal="center"/>
      <protection locked="0"/>
    </xf>
    <xf numFmtId="4" fontId="15" fillId="29" borderId="87" xfId="0" applyNumberFormat="1" applyFont="1" applyFill="1" applyBorder="1" applyAlignment="1" applyProtection="1">
      <alignment horizontal="center" vertical="center"/>
      <protection locked="0"/>
    </xf>
    <xf numFmtId="169" fontId="83" fillId="51" borderId="85" xfId="0" applyNumberFormat="1" applyFont="1" applyFill="1" applyBorder="1" applyAlignment="1" applyProtection="1">
      <alignment horizontal="right" vertical="center"/>
      <protection locked="0"/>
    </xf>
    <xf numFmtId="169" fontId="83" fillId="51" borderId="93" xfId="0" applyNumberFormat="1" applyFont="1" applyFill="1" applyBorder="1" applyAlignment="1" applyProtection="1">
      <alignment horizontal="right" vertical="center"/>
      <protection locked="0"/>
    </xf>
    <xf numFmtId="169" fontId="83" fillId="51" borderId="134" xfId="0" applyNumberFormat="1" applyFont="1" applyFill="1" applyBorder="1" applyAlignment="1" applyProtection="1">
      <alignment horizontal="right" vertical="center"/>
      <protection locked="0"/>
    </xf>
    <xf numFmtId="169" fontId="83" fillId="51" borderId="135" xfId="0" applyNumberFormat="1" applyFont="1" applyFill="1" applyBorder="1" applyAlignment="1" applyProtection="1">
      <alignment horizontal="right" vertical="center"/>
      <protection locked="0"/>
    </xf>
    <xf numFmtId="169" fontId="83" fillId="51" borderId="136" xfId="0" applyNumberFormat="1" applyFont="1" applyFill="1" applyBorder="1" applyAlignment="1" applyProtection="1">
      <alignment horizontal="right" vertical="center"/>
      <protection locked="0"/>
    </xf>
    <xf numFmtId="1" fontId="8" fillId="11" borderId="138" xfId="0" applyNumberFormat="1" applyFont="1" applyFill="1" applyBorder="1" applyAlignment="1" applyProtection="1">
      <alignment horizontal="center"/>
    </xf>
    <xf numFmtId="1" fontId="8" fillId="44" borderId="0" xfId="0" applyNumberFormat="1" applyFont="1" applyFill="1" applyBorder="1" applyAlignment="1" applyProtection="1">
      <alignment horizontal="center"/>
    </xf>
    <xf numFmtId="1" fontId="8" fillId="11" borderId="60" xfId="0" applyNumberFormat="1" applyFont="1" applyFill="1" applyBorder="1" applyAlignment="1" applyProtection="1">
      <alignment horizontal="center"/>
    </xf>
    <xf numFmtId="1" fontId="8" fillId="11" borderId="61" xfId="0" applyNumberFormat="1" applyFont="1" applyFill="1" applyBorder="1" applyAlignment="1" applyProtection="1">
      <alignment horizontal="center"/>
    </xf>
    <xf numFmtId="0" fontId="48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2" fillId="0" borderId="58" xfId="0" applyFont="1" applyBorder="1" applyAlignment="1">
      <alignment horizontal="center" vertical="center"/>
    </xf>
    <xf numFmtId="0" fontId="72" fillId="0" borderId="140" xfId="0" applyFont="1" applyBorder="1" applyAlignment="1">
      <alignment horizontal="center" vertical="center"/>
    </xf>
    <xf numFmtId="169" fontId="7" fillId="35" borderId="139" xfId="0" applyNumberFormat="1" applyFont="1" applyFill="1" applyBorder="1" applyAlignment="1" applyProtection="1">
      <alignment horizontal="right" vertical="center"/>
      <protection locked="0"/>
    </xf>
    <xf numFmtId="169" fontId="7" fillId="35" borderId="58" xfId="0" applyNumberFormat="1" applyFont="1" applyFill="1" applyBorder="1" applyAlignment="1" applyProtection="1">
      <alignment horizontal="right" vertical="center"/>
      <protection locked="0"/>
    </xf>
    <xf numFmtId="169" fontId="7" fillId="35" borderId="81" xfId="0" applyNumberFormat="1" applyFont="1" applyFill="1" applyBorder="1" applyAlignment="1" applyProtection="1">
      <alignment horizontal="right" vertical="center"/>
      <protection locked="0"/>
    </xf>
    <xf numFmtId="14" fontId="47" fillId="0" borderId="141" xfId="5" applyNumberFormat="1" applyFont="1" applyBorder="1" applyAlignment="1" applyProtection="1">
      <alignment horizontal="center" vertical="center"/>
      <protection locked="0"/>
    </xf>
    <xf numFmtId="1" fontId="5" fillId="0" borderId="81" xfId="5" applyNumberFormat="1" applyFont="1" applyBorder="1" applyAlignment="1" applyProtection="1">
      <alignment horizontal="center" vertical="center"/>
      <protection locked="0"/>
    </xf>
    <xf numFmtId="0" fontId="72" fillId="0" borderId="139" xfId="0" applyFont="1" applyBorder="1" applyAlignment="1">
      <alignment horizontal="center" vertical="center"/>
    </xf>
    <xf numFmtId="0" fontId="72" fillId="0" borderId="81" xfId="0" applyFont="1" applyBorder="1" applyAlignment="1">
      <alignment horizontal="center" vertical="center"/>
    </xf>
    <xf numFmtId="0" fontId="72" fillId="0" borderId="142" xfId="0" applyFont="1" applyBorder="1" applyAlignment="1">
      <alignment horizontal="center" vertical="center"/>
    </xf>
    <xf numFmtId="3" fontId="5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7" fillId="0" borderId="58" xfId="0" applyNumberFormat="1" applyFont="1" applyBorder="1" applyAlignment="1" applyProtection="1">
      <alignment horizontal="center" vertical="center"/>
    </xf>
    <xf numFmtId="1" fontId="17" fillId="0" borderId="58" xfId="0" applyNumberFormat="1" applyFont="1" applyBorder="1" applyAlignment="1" applyProtection="1">
      <alignment horizontal="center" vertical="center"/>
    </xf>
    <xf numFmtId="0" fontId="48" fillId="3" borderId="143" xfId="0" applyFont="1" applyFill="1" applyBorder="1" applyAlignment="1" applyProtection="1">
      <alignment horizontal="center" vertical="center"/>
      <protection locked="0"/>
    </xf>
    <xf numFmtId="49" fontId="17" fillId="0" borderId="52" xfId="0" applyNumberFormat="1" applyFont="1" applyBorder="1" applyAlignment="1" applyProtection="1">
      <alignment horizontal="center" vertical="center"/>
    </xf>
    <xf numFmtId="0" fontId="72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7" fillId="35" borderId="135" xfId="0" applyNumberFormat="1" applyFont="1" applyFill="1" applyBorder="1" applyAlignment="1" applyProtection="1">
      <alignment horizontal="right" vertical="center"/>
      <protection locked="0"/>
    </xf>
    <xf numFmtId="169" fontId="7" fillId="35" borderId="50" xfId="0" applyNumberFormat="1" applyFont="1" applyFill="1" applyBorder="1" applyAlignment="1" applyProtection="1">
      <alignment horizontal="right" vertical="center"/>
      <protection locked="0"/>
    </xf>
    <xf numFmtId="169" fontId="7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2" fillId="0" borderId="134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82" xfId="0" applyFont="1" applyBorder="1" applyAlignment="1">
      <alignment horizontal="center" vertical="center"/>
    </xf>
    <xf numFmtId="0" fontId="79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7" fillId="0" borderId="50" xfId="0" applyNumberFormat="1" applyFont="1" applyBorder="1" applyAlignment="1" applyProtection="1">
      <alignment horizontal="center" vertical="center"/>
    </xf>
    <xf numFmtId="1" fontId="17" fillId="0" borderId="50" xfId="0" applyNumberFormat="1" applyFont="1" applyBorder="1" applyAlignment="1" applyProtection="1">
      <alignment horizontal="center" vertical="center"/>
    </xf>
    <xf numFmtId="3" fontId="16" fillId="9" borderId="0" xfId="0" applyNumberFormat="1" applyFont="1" applyFill="1" applyBorder="1" applyProtection="1"/>
    <xf numFmtId="3" fontId="16" fillId="55" borderId="0" xfId="0" applyNumberFormat="1" applyFont="1" applyFill="1" applyBorder="1" applyProtection="1"/>
    <xf numFmtId="165" fontId="11" fillId="55" borderId="0" xfId="0" applyNumberFormat="1" applyFont="1" applyFill="1" applyBorder="1" applyAlignment="1" applyProtection="1">
      <alignment horizontal="center"/>
    </xf>
    <xf numFmtId="2" fontId="11" fillId="55" borderId="0" xfId="0" applyNumberFormat="1" applyFont="1" applyFill="1" applyBorder="1" applyAlignment="1" applyProtection="1">
      <alignment horizontal="center"/>
    </xf>
    <xf numFmtId="164" fontId="49" fillId="56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140" xfId="0" applyNumberFormat="1" applyFont="1" applyBorder="1" applyAlignment="1" applyProtection="1">
      <alignment horizontal="center" vertical="center"/>
    </xf>
    <xf numFmtId="167" fontId="17" fillId="6" borderId="38" xfId="0" quotePrefix="1" applyNumberFormat="1" applyFont="1" applyFill="1" applyBorder="1" applyAlignment="1" applyProtection="1">
      <alignment horizontal="center"/>
    </xf>
    <xf numFmtId="1" fontId="8" fillId="11" borderId="73" xfId="0" applyNumberFormat="1" applyFont="1" applyFill="1" applyBorder="1" applyAlignment="1" applyProtection="1">
      <alignment horizontal="center"/>
    </xf>
    <xf numFmtId="2" fontId="15" fillId="16" borderId="148" xfId="0" quotePrefix="1" applyNumberFormat="1" applyFont="1" applyFill="1" applyBorder="1" applyAlignment="1" applyProtection="1">
      <alignment horizontal="center"/>
    </xf>
    <xf numFmtId="2" fontId="15" fillId="29" borderId="94" xfId="0" applyNumberFormat="1" applyFont="1" applyFill="1" applyBorder="1" applyAlignment="1" applyProtection="1">
      <alignment horizontal="center" vertical="center"/>
      <protection locked="0"/>
    </xf>
    <xf numFmtId="1" fontId="17" fillId="0" borderId="147" xfId="0" applyNumberFormat="1" applyFont="1" applyBorder="1" applyAlignment="1" applyProtection="1">
      <alignment horizontal="center" vertical="center"/>
    </xf>
    <xf numFmtId="1" fontId="8" fillId="11" borderId="49" xfId="0" applyNumberFormat="1" applyFont="1" applyFill="1" applyBorder="1" applyAlignment="1" applyProtection="1">
      <alignment horizontal="center"/>
    </xf>
    <xf numFmtId="2" fontId="15" fillId="16" borderId="84" xfId="0" quotePrefix="1" applyNumberFormat="1" applyFont="1" applyFill="1" applyBorder="1" applyAlignment="1" applyProtection="1">
      <alignment horizontal="center"/>
    </xf>
    <xf numFmtId="1" fontId="8" fillId="11" borderId="137" xfId="0" applyNumberFormat="1" applyFont="1" applyFill="1" applyBorder="1" applyAlignment="1" applyProtection="1">
      <alignment horizontal="center"/>
    </xf>
    <xf numFmtId="3" fontId="15" fillId="29" borderId="127" xfId="0" applyNumberFormat="1" applyFont="1" applyFill="1" applyBorder="1" applyAlignment="1" applyProtection="1">
      <alignment horizontal="center" vertical="center"/>
      <protection locked="0"/>
    </xf>
    <xf numFmtId="165" fontId="11" fillId="55" borderId="0" xfId="0" applyNumberFormat="1" applyFont="1" applyFill="1" applyBorder="1" applyAlignment="1" applyProtection="1">
      <alignment horizontal="center" vertical="center"/>
    </xf>
    <xf numFmtId="165" fontId="11" fillId="56" borderId="0" xfId="0" applyNumberFormat="1" applyFont="1" applyFill="1" applyBorder="1" applyAlignment="1" applyProtection="1">
      <alignment horizontal="centerContinuous"/>
    </xf>
    <xf numFmtId="1" fontId="15" fillId="29" borderId="94" xfId="0" applyNumberFormat="1" applyFont="1" applyFill="1" applyBorder="1" applyAlignment="1" applyProtection="1">
      <alignment horizontal="center" vertical="center"/>
    </xf>
    <xf numFmtId="3" fontId="16" fillId="55" borderId="0" xfId="0" applyNumberFormat="1" applyFont="1" applyFill="1" applyBorder="1" applyAlignment="1" applyProtection="1">
      <alignment vertical="center"/>
    </xf>
    <xf numFmtId="165" fontId="11" fillId="56" borderId="0" xfId="0" quotePrefix="1" applyNumberFormat="1" applyFont="1" applyFill="1" applyBorder="1" applyAlignment="1" applyProtection="1">
      <alignment horizontal="centerContinuous"/>
    </xf>
    <xf numFmtId="167" fontId="16" fillId="11" borderId="85" xfId="0" quotePrefix="1" applyNumberFormat="1" applyFont="1" applyFill="1" applyBorder="1" applyAlignment="1" applyProtection="1">
      <alignment horizontal="center"/>
    </xf>
    <xf numFmtId="4" fontId="6" fillId="22" borderId="149" xfId="0" applyNumberFormat="1" applyFont="1" applyFill="1" applyBorder="1" applyAlignment="1" applyProtection="1">
      <alignment horizontal="center"/>
    </xf>
    <xf numFmtId="3" fontId="16" fillId="9" borderId="0" xfId="0" applyNumberFormat="1" applyFont="1" applyFill="1" applyBorder="1" applyAlignment="1" applyProtection="1">
      <alignment vertical="center"/>
    </xf>
    <xf numFmtId="4" fontId="6" fillId="22" borderId="109" xfId="0" applyNumberFormat="1" applyFont="1" applyFill="1" applyBorder="1" applyAlignment="1" applyProtection="1">
      <alignment horizontal="center"/>
    </xf>
    <xf numFmtId="4" fontId="6" fillId="22" borderId="150" xfId="0" applyNumberFormat="1" applyFont="1" applyFill="1" applyBorder="1" applyAlignment="1" applyProtection="1">
      <alignment horizontal="center"/>
    </xf>
    <xf numFmtId="4" fontId="6" fillId="22" borderId="104" xfId="0" applyNumberFormat="1" applyFont="1" applyFill="1" applyBorder="1" applyAlignment="1" applyProtection="1">
      <alignment horizontal="center"/>
    </xf>
    <xf numFmtId="167" fontId="17" fillId="6" borderId="10" xfId="0" quotePrefix="1" applyNumberFormat="1" applyFont="1" applyFill="1" applyBorder="1" applyAlignment="1" applyProtection="1">
      <alignment horizontal="center"/>
    </xf>
    <xf numFmtId="167" fontId="16" fillId="44" borderId="0" xfId="0" quotePrefix="1" applyNumberFormat="1" applyFont="1" applyFill="1" applyBorder="1" applyAlignment="1" applyProtection="1">
      <alignment horizontal="center"/>
    </xf>
    <xf numFmtId="2" fontId="15" fillId="45" borderId="0" xfId="0" quotePrefix="1" applyNumberFormat="1" applyFont="1" applyFill="1" applyBorder="1" applyAlignment="1" applyProtection="1">
      <alignment horizontal="center"/>
    </xf>
    <xf numFmtId="2" fontId="15" fillId="16" borderId="73" xfId="0" quotePrefix="1" applyNumberFormat="1" applyFont="1" applyFill="1" applyBorder="1" applyAlignment="1" applyProtection="1">
      <alignment horizontal="center"/>
    </xf>
    <xf numFmtId="2" fontId="15" fillId="16" borderId="49" xfId="0" quotePrefix="1" applyNumberFormat="1" applyFont="1" applyFill="1" applyBorder="1" applyAlignment="1" applyProtection="1">
      <alignment horizontal="center"/>
    </xf>
    <xf numFmtId="4" fontId="15" fillId="25" borderId="149" xfId="0" applyNumberFormat="1" applyFont="1" applyFill="1" applyBorder="1" applyAlignment="1" applyProtection="1">
      <alignment horizontal="center"/>
    </xf>
    <xf numFmtId="1" fontId="17" fillId="0" borderId="86" xfId="0" applyNumberFormat="1" applyFont="1" applyBorder="1" applyAlignment="1" applyProtection="1">
      <alignment horizontal="center" vertical="center"/>
    </xf>
    <xf numFmtId="1" fontId="17" fillId="0" borderId="91" xfId="0" applyNumberFormat="1" applyFont="1" applyBorder="1" applyAlignment="1" applyProtection="1">
      <alignment horizontal="center" vertical="center"/>
    </xf>
    <xf numFmtId="165" fontId="11" fillId="10" borderId="118" xfId="0" quotePrefix="1" applyNumberFormat="1" applyFont="1" applyFill="1" applyBorder="1" applyAlignment="1" applyProtection="1">
      <alignment horizontal="centerContinuous"/>
    </xf>
    <xf numFmtId="4" fontId="15" fillId="25" borderId="109" xfId="0" applyNumberFormat="1" applyFont="1" applyFill="1" applyBorder="1" applyAlignment="1" applyProtection="1">
      <alignment horizontal="center"/>
    </xf>
    <xf numFmtId="4" fontId="15" fillId="25" borderId="150" xfId="0" applyNumberFormat="1" applyFont="1" applyFill="1" applyBorder="1" applyAlignment="1" applyProtection="1">
      <alignment horizontal="center"/>
    </xf>
    <xf numFmtId="4" fontId="15" fillId="25" borderId="151" xfId="0" applyNumberFormat="1" applyFont="1" applyFill="1" applyBorder="1" applyAlignment="1" applyProtection="1">
      <alignment horizontal="center"/>
    </xf>
    <xf numFmtId="4" fontId="15" fillId="25" borderId="98" xfId="0" applyNumberFormat="1" applyFont="1" applyFill="1" applyBorder="1" applyAlignment="1" applyProtection="1">
      <alignment horizontal="center"/>
    </xf>
    <xf numFmtId="3" fontId="16" fillId="9" borderId="118" xfId="0" applyNumberFormat="1" applyFont="1" applyFill="1" applyBorder="1" applyAlignment="1" applyProtection="1">
      <alignment vertical="center"/>
    </xf>
    <xf numFmtId="4" fontId="15" fillId="43" borderId="0" xfId="0" applyNumberFormat="1" applyFont="1" applyFill="1" applyBorder="1" applyAlignment="1" applyProtection="1">
      <alignment horizontal="center"/>
    </xf>
    <xf numFmtId="4" fontId="6" fillId="43" borderId="0" xfId="0" applyNumberFormat="1" applyFont="1" applyFill="1" applyBorder="1" applyAlignment="1" applyProtection="1">
      <alignment horizontal="center"/>
    </xf>
    <xf numFmtId="4" fontId="6" fillId="22" borderId="152" xfId="0" applyNumberFormat="1" applyFont="1" applyFill="1" applyBorder="1" applyAlignment="1" applyProtection="1">
      <alignment horizontal="center"/>
    </xf>
    <xf numFmtId="4" fontId="6" fillId="22" borderId="153" xfId="0" applyNumberFormat="1" applyFont="1" applyFill="1" applyBorder="1" applyAlignment="1" applyProtection="1">
      <alignment horizontal="center"/>
    </xf>
    <xf numFmtId="4" fontId="6" fillId="22" borderId="154" xfId="0" applyNumberFormat="1" applyFont="1" applyFill="1" applyBorder="1" applyAlignment="1" applyProtection="1">
      <alignment horizontal="center"/>
    </xf>
    <xf numFmtId="4" fontId="15" fillId="25" borderId="155" xfId="0" applyNumberFormat="1" applyFont="1" applyFill="1" applyBorder="1" applyAlignment="1" applyProtection="1">
      <alignment horizontal="center"/>
    </xf>
    <xf numFmtId="4" fontId="6" fillId="22" borderId="156" xfId="0" applyNumberFormat="1" applyFont="1" applyFill="1" applyBorder="1" applyAlignment="1" applyProtection="1">
      <alignment horizontal="center"/>
    </xf>
    <xf numFmtId="167" fontId="16" fillId="11" borderId="116" xfId="0" quotePrefix="1" applyNumberFormat="1" applyFont="1" applyFill="1" applyBorder="1" applyAlignment="1" applyProtection="1">
      <alignment horizontal="center"/>
    </xf>
    <xf numFmtId="4" fontId="6" fillId="22" borderId="123" xfId="0" applyNumberFormat="1" applyFont="1" applyFill="1" applyBorder="1" applyAlignment="1" applyProtection="1">
      <alignment horizontal="center"/>
    </xf>
    <xf numFmtId="4" fontId="6" fillId="22" borderId="157" xfId="0" applyNumberFormat="1" applyFont="1" applyFill="1" applyBorder="1" applyAlignment="1" applyProtection="1">
      <alignment horizontal="center"/>
    </xf>
    <xf numFmtId="4" fontId="77" fillId="47" borderId="158" xfId="0" applyNumberFormat="1" applyFont="1" applyFill="1" applyBorder="1" applyAlignment="1">
      <alignment horizontal="center"/>
    </xf>
    <xf numFmtId="4" fontId="6" fillId="22" borderId="103" xfId="0" applyNumberFormat="1" applyFont="1" applyFill="1" applyBorder="1" applyAlignment="1" applyProtection="1">
      <alignment horizontal="center"/>
    </xf>
    <xf numFmtId="3" fontId="16" fillId="9" borderId="37" xfId="0" quotePrefix="1" applyNumberFormat="1" applyFont="1" applyFill="1" applyBorder="1" applyProtection="1"/>
    <xf numFmtId="3" fontId="16" fillId="9" borderId="14" xfId="0" applyNumberFormat="1" applyFont="1" applyFill="1" applyBorder="1" applyProtection="1"/>
    <xf numFmtId="4" fontId="6" fillId="22" borderId="159" xfId="0" applyNumberFormat="1" applyFont="1" applyFill="1" applyBorder="1" applyAlignment="1" applyProtection="1">
      <alignment horizontal="center"/>
    </xf>
    <xf numFmtId="4" fontId="6" fillId="22" borderId="160" xfId="0" applyNumberFormat="1" applyFont="1" applyFill="1" applyBorder="1" applyAlignment="1" applyProtection="1">
      <alignment horizontal="center"/>
    </xf>
    <xf numFmtId="0" fontId="15" fillId="29" borderId="49" xfId="0" applyFont="1" applyFill="1" applyBorder="1" applyAlignment="1" applyProtection="1">
      <alignment horizontal="center" vertical="center"/>
    </xf>
    <xf numFmtId="0" fontId="15" fillId="29" borderId="49" xfId="0" applyFont="1" applyFill="1" applyBorder="1" applyAlignment="1" applyProtection="1">
      <alignment horizontal="center" vertical="center"/>
      <protection locked="0"/>
    </xf>
    <xf numFmtId="169" fontId="15" fillId="29" borderId="49" xfId="0" applyNumberFormat="1" applyFont="1" applyFill="1" applyBorder="1" applyAlignment="1" applyProtection="1">
      <alignment horizontal="center" vertical="center"/>
      <protection locked="0"/>
    </xf>
    <xf numFmtId="167" fontId="15" fillId="29" borderId="49" xfId="0" applyNumberFormat="1" applyFont="1" applyFill="1" applyBorder="1" applyAlignment="1" applyProtection="1">
      <alignment horizontal="center" vertical="center"/>
    </xf>
    <xf numFmtId="3" fontId="15" fillId="29" borderId="49" xfId="0" applyNumberFormat="1" applyFont="1" applyFill="1" applyBorder="1" applyAlignment="1" applyProtection="1">
      <alignment horizontal="center" vertical="center"/>
      <protection locked="0"/>
    </xf>
    <xf numFmtId="3" fontId="15" fillId="29" borderId="49" xfId="0" applyNumberFormat="1" applyFont="1" applyFill="1" applyBorder="1" applyAlignment="1" applyProtection="1">
      <alignment horizontal="center" vertical="center"/>
    </xf>
    <xf numFmtId="2" fontId="15" fillId="29" borderId="49" xfId="0" applyNumberFormat="1" applyFont="1" applyFill="1" applyBorder="1" applyAlignment="1" applyProtection="1">
      <alignment horizontal="center" vertical="center"/>
      <protection locked="0"/>
    </xf>
    <xf numFmtId="1" fontId="15" fillId="29" borderId="49" xfId="0" applyNumberFormat="1" applyFont="1" applyFill="1" applyBorder="1" applyAlignment="1" applyProtection="1">
      <alignment horizontal="center" vertical="center"/>
    </xf>
    <xf numFmtId="164" fontId="49" fillId="31" borderId="0" xfId="0" applyNumberFormat="1" applyFont="1" applyFill="1" applyBorder="1" applyAlignment="1" applyProtection="1">
      <alignment horizontal="center" vertical="center"/>
      <protection locked="0"/>
    </xf>
    <xf numFmtId="0" fontId="36" fillId="23" borderId="0" xfId="0" applyFont="1" applyFill="1" applyBorder="1" applyAlignment="1" applyProtection="1">
      <alignment horizontal="center" vertical="center"/>
      <protection locked="0"/>
    </xf>
    <xf numFmtId="1" fontId="17" fillId="0" borderId="126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  <xf numFmtId="1" fontId="15" fillId="29" borderId="0" xfId="0" applyNumberFormat="1" applyFont="1" applyFill="1" applyBorder="1" applyAlignment="1" applyProtection="1">
      <alignment horizontal="center" vertical="center"/>
    </xf>
    <xf numFmtId="1" fontId="17" fillId="0" borderId="59" xfId="0" applyNumberFormat="1" applyFont="1" applyBorder="1" applyAlignment="1" applyProtection="1">
      <alignment horizontal="center" vertical="center"/>
    </xf>
    <xf numFmtId="1" fontId="17" fillId="0" borderId="161" xfId="0" applyNumberFormat="1" applyFont="1" applyBorder="1" applyAlignment="1" applyProtection="1">
      <alignment horizontal="center" vertical="center"/>
    </xf>
    <xf numFmtId="2" fontId="15" fillId="29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53" xfId="0" applyNumberFormat="1" applyFont="1" applyBorder="1" applyAlignment="1" applyProtection="1">
      <alignment horizontal="center" vertical="center"/>
    </xf>
    <xf numFmtId="3" fontId="15" fillId="29" borderId="0" xfId="0" applyNumberFormat="1" applyFont="1" applyFill="1" applyBorder="1" applyAlignment="1" applyProtection="1">
      <alignment horizontal="center" vertical="center"/>
      <protection locked="0"/>
    </xf>
    <xf numFmtId="1" fontId="15" fillId="29" borderId="0" xfId="0" applyNumberFormat="1" applyFont="1" applyFill="1" applyBorder="1" applyAlignment="1" applyProtection="1">
      <alignment horizontal="right" vertical="center"/>
    </xf>
    <xf numFmtId="37" fontId="10" fillId="57" borderId="6" xfId="0" applyNumberFormat="1" applyFont="1" applyFill="1" applyBorder="1" applyAlignment="1" applyProtection="1">
      <alignment horizontal="center"/>
      <protection locked="0"/>
    </xf>
    <xf numFmtId="0" fontId="10" fillId="57" borderId="7" xfId="0" applyFont="1" applyFill="1" applyBorder="1" applyAlignment="1" applyProtection="1">
      <alignment horizontal="center"/>
      <protection locked="0"/>
    </xf>
    <xf numFmtId="0" fontId="10" fillId="57" borderId="6" xfId="0" applyFont="1" applyFill="1" applyBorder="1" applyAlignment="1" applyProtection="1">
      <alignment horizontal="center"/>
      <protection locked="0"/>
    </xf>
    <xf numFmtId="0" fontId="10" fillId="58" borderId="7" xfId="0" applyFont="1" applyFill="1" applyBorder="1" applyAlignment="1" applyProtection="1">
      <alignment horizontal="center"/>
    </xf>
    <xf numFmtId="0" fontId="10" fillId="58" borderId="4" xfId="0" applyFont="1" applyFill="1" applyBorder="1" applyAlignment="1" applyProtection="1">
      <alignment horizontal="center"/>
    </xf>
    <xf numFmtId="0" fontId="10" fillId="59" borderId="3" xfId="0" applyFont="1" applyFill="1" applyBorder="1" applyProtection="1">
      <protection locked="0"/>
    </xf>
    <xf numFmtId="0" fontId="10" fillId="59" borderId="6" xfId="0" applyFont="1" applyFill="1" applyBorder="1" applyAlignment="1" applyProtection="1">
      <alignment horizontal="center"/>
      <protection locked="0"/>
    </xf>
    <xf numFmtId="0" fontId="10" fillId="57" borderId="2" xfId="0" applyFont="1" applyFill="1" applyBorder="1" applyAlignment="1" applyProtection="1">
      <alignment horizontal="center"/>
      <protection locked="0"/>
    </xf>
    <xf numFmtId="0" fontId="10" fillId="57" borderId="5" xfId="0" applyFont="1" applyFill="1" applyBorder="1" applyAlignment="1" applyProtection="1">
      <alignment horizontal="center"/>
      <protection locked="0"/>
    </xf>
    <xf numFmtId="0" fontId="10" fillId="32" borderId="1" xfId="0" applyFont="1" applyFill="1" applyBorder="1" applyAlignment="1" applyProtection="1">
      <alignment horizontal="center"/>
      <protection locked="0"/>
    </xf>
    <xf numFmtId="0" fontId="53" fillId="24" borderId="6" xfId="0" applyFont="1" applyFill="1" applyBorder="1" applyAlignment="1" applyProtection="1">
      <alignment horizontal="center"/>
      <protection locked="0"/>
    </xf>
    <xf numFmtId="0" fontId="10" fillId="58" borderId="162" xfId="0" applyFont="1" applyFill="1" applyBorder="1" applyAlignment="1" applyProtection="1">
      <alignment horizontal="center"/>
      <protection locked="0"/>
    </xf>
    <xf numFmtId="0" fontId="10" fillId="58" borderId="101" xfId="0" applyFont="1" applyFill="1" applyBorder="1" applyAlignment="1" applyProtection="1">
      <alignment horizontal="center"/>
      <protection locked="0"/>
    </xf>
    <xf numFmtId="0" fontId="10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5" fillId="25" borderId="123" xfId="0" applyNumberFormat="1" applyFont="1" applyFill="1" applyBorder="1" applyAlignment="1" applyProtection="1">
      <alignment horizontal="center"/>
    </xf>
    <xf numFmtId="4" fontId="15" fillId="25" borderId="157" xfId="0" applyNumberFormat="1" applyFont="1" applyFill="1" applyBorder="1" applyAlignment="1" applyProtection="1">
      <alignment horizontal="center"/>
    </xf>
    <xf numFmtId="4" fontId="15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5" fillId="25" borderId="164" xfId="0" applyNumberFormat="1" applyFont="1" applyFill="1" applyBorder="1" applyAlignment="1" applyProtection="1">
      <alignment horizontal="center"/>
    </xf>
    <xf numFmtId="4" fontId="15" fillId="25" borderId="8" xfId="0" applyNumberFormat="1" applyFont="1" applyFill="1" applyBorder="1" applyAlignment="1" applyProtection="1">
      <alignment horizontal="center"/>
    </xf>
    <xf numFmtId="4" fontId="15" fillId="25" borderId="165" xfId="0" applyNumberFormat="1" applyFont="1" applyFill="1" applyBorder="1" applyAlignment="1" applyProtection="1">
      <alignment horizontal="center"/>
    </xf>
    <xf numFmtId="169" fontId="17" fillId="0" borderId="49" xfId="0" applyNumberFormat="1" applyFont="1" applyBorder="1" applyAlignment="1" applyProtection="1">
      <alignment horizontal="center" vertical="center"/>
    </xf>
    <xf numFmtId="169" fontId="17" fillId="0" borderId="88" xfId="0" applyNumberFormat="1" applyFont="1" applyBorder="1" applyAlignment="1" applyProtection="1">
      <alignment horizontal="center" vertical="center"/>
    </xf>
    <xf numFmtId="169" fontId="17" fillId="0" borderId="57" xfId="0" applyNumberFormat="1" applyFont="1" applyBorder="1" applyAlignment="1" applyProtection="1">
      <alignment horizontal="center" vertical="center"/>
    </xf>
    <xf numFmtId="169" fontId="17" fillId="0" borderId="76" xfId="0" applyNumberFormat="1" applyFont="1" applyBorder="1" applyAlignment="1" applyProtection="1">
      <alignment horizontal="center" vertical="center"/>
    </xf>
    <xf numFmtId="169" fontId="17" fillId="0" borderId="78" xfId="0" applyNumberFormat="1" applyFont="1" applyBorder="1" applyAlignment="1" applyProtection="1">
      <alignment horizontal="center" vertical="center"/>
    </xf>
    <xf numFmtId="1" fontId="17" fillId="0" borderId="56" xfId="0" applyNumberFormat="1" applyFont="1" applyBorder="1" applyAlignment="1" applyProtection="1">
      <alignment horizontal="center" vertical="center"/>
    </xf>
    <xf numFmtId="169" fontId="17" fillId="0" borderId="56" xfId="0" applyNumberFormat="1" applyFont="1" applyBorder="1" applyAlignment="1" applyProtection="1">
      <alignment horizontal="center" vertical="center"/>
    </xf>
    <xf numFmtId="0" fontId="66" fillId="0" borderId="0" xfId="0" applyFont="1"/>
    <xf numFmtId="1" fontId="15" fillId="29" borderId="111" xfId="0" applyNumberFormat="1" applyFont="1" applyFill="1" applyBorder="1" applyAlignment="1" applyProtection="1">
      <alignment horizontal="center" vertical="center"/>
    </xf>
    <xf numFmtId="4" fontId="15" fillId="25" borderId="166" xfId="0" applyNumberFormat="1" applyFont="1" applyFill="1" applyBorder="1" applyAlignment="1" applyProtection="1">
      <alignment horizontal="center"/>
    </xf>
    <xf numFmtId="169" fontId="17" fillId="0" borderId="126" xfId="0" applyNumberFormat="1" applyFont="1" applyBorder="1" applyAlignment="1" applyProtection="1">
      <alignment horizontal="center" vertical="center"/>
    </xf>
    <xf numFmtId="169" fontId="17" fillId="0" borderId="0" xfId="0" applyNumberFormat="1" applyFont="1" applyBorder="1" applyAlignment="1" applyProtection="1">
      <alignment horizontal="center" vertical="center"/>
    </xf>
    <xf numFmtId="169" fontId="17" fillId="0" borderId="59" xfId="0" applyNumberFormat="1" applyFont="1" applyBorder="1" applyAlignment="1" applyProtection="1">
      <alignment horizontal="center" vertical="center"/>
    </xf>
    <xf numFmtId="169" fontId="17" fillId="0" borderId="161" xfId="0" applyNumberFormat="1" applyFont="1" applyBorder="1" applyAlignment="1" applyProtection="1">
      <alignment horizontal="center" vertical="center"/>
    </xf>
    <xf numFmtId="1" fontId="15" fillId="29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1" xfId="0" applyFont="1" applyFill="1" applyBorder="1" applyAlignment="1" applyProtection="1">
      <alignment horizontal="center" vertical="center"/>
      <protection locked="0"/>
    </xf>
    <xf numFmtId="164" fontId="49" fillId="31" borderId="0" xfId="0" applyNumberFormat="1" applyFont="1" applyFill="1" applyBorder="1" applyAlignment="1" applyProtection="1">
      <alignment horizontal="center" vertical="center"/>
      <protection locked="0"/>
    </xf>
    <xf numFmtId="0" fontId="36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7" fillId="0" borderId="88" xfId="0" applyNumberFormat="1" applyFont="1" applyBorder="1" applyAlignment="1" applyProtection="1">
      <alignment horizontal="center" vertical="center"/>
    </xf>
    <xf numFmtId="169" fontId="17" fillId="0" borderId="57" xfId="0" applyNumberFormat="1" applyFont="1" applyBorder="1" applyAlignment="1" applyProtection="1">
      <alignment horizontal="center"/>
    </xf>
    <xf numFmtId="1" fontId="17" fillId="0" borderId="76" xfId="0" applyNumberFormat="1" applyFont="1" applyBorder="1" applyAlignment="1" applyProtection="1">
      <alignment horizontal="center" vertical="center"/>
    </xf>
    <xf numFmtId="1" fontId="17" fillId="0" borderId="78" xfId="0" applyNumberFormat="1" applyFont="1" applyBorder="1" applyAlignment="1" applyProtection="1">
      <alignment horizontal="center" vertical="center"/>
    </xf>
    <xf numFmtId="1" fontId="17" fillId="0" borderId="79" xfId="0" applyNumberFormat="1" applyFont="1" applyBorder="1" applyAlignment="1" applyProtection="1">
      <alignment horizontal="center" vertical="center"/>
    </xf>
    <xf numFmtId="1" fontId="15" fillId="29" borderId="56" xfId="0" applyNumberFormat="1" applyFont="1" applyFill="1" applyBorder="1" applyAlignment="1" applyProtection="1">
      <alignment horizontal="center" vertical="center"/>
      <protection locked="0"/>
    </xf>
    <xf numFmtId="4" fontId="15" fillId="25" borderId="167" xfId="0" applyNumberFormat="1" applyFont="1" applyFill="1" applyBorder="1" applyAlignment="1" applyProtection="1">
      <alignment horizontal="center"/>
    </xf>
    <xf numFmtId="1" fontId="17" fillId="0" borderId="89" xfId="0" applyNumberFormat="1" applyFont="1" applyBorder="1" applyAlignment="1" applyProtection="1">
      <alignment horizontal="center" vertical="center"/>
    </xf>
    <xf numFmtId="169" fontId="17" fillId="0" borderId="90" xfId="0" applyNumberFormat="1" applyFont="1" applyBorder="1" applyAlignment="1" applyProtection="1">
      <alignment horizontal="center" vertical="center"/>
    </xf>
    <xf numFmtId="1" fontId="17" fillId="0" borderId="90" xfId="0" applyNumberFormat="1" applyFont="1" applyBorder="1" applyAlignment="1" applyProtection="1">
      <alignment horizontal="center" vertical="center"/>
    </xf>
    <xf numFmtId="1" fontId="17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2" fillId="0" borderId="85" xfId="0" applyNumberFormat="1" applyFont="1" applyBorder="1" applyAlignment="1" applyProtection="1">
      <alignment horizontal="center" vertical="center"/>
    </xf>
    <xf numFmtId="1" fontId="22" fillId="0" borderId="49" xfId="0" applyNumberFormat="1" applyFont="1" applyBorder="1" applyAlignment="1" applyProtection="1">
      <alignment horizontal="center" vertical="center"/>
    </xf>
    <xf numFmtId="0" fontId="48" fillId="3" borderId="28" xfId="0" applyFont="1" applyFill="1" applyBorder="1" applyAlignment="1" applyProtection="1">
      <alignment horizontal="center"/>
      <protection locked="0"/>
    </xf>
    <xf numFmtId="0" fontId="48" fillId="3" borderId="149" xfId="0" applyFont="1" applyFill="1" applyBorder="1" applyAlignment="1" applyProtection="1">
      <alignment horizontal="center"/>
      <protection locked="0"/>
    </xf>
    <xf numFmtId="4" fontId="21" fillId="26" borderId="169" xfId="0" applyNumberFormat="1" applyFont="1" applyFill="1" applyBorder="1" applyAlignment="1" applyProtection="1">
      <alignment horizontal="center"/>
    </xf>
    <xf numFmtId="2" fontId="13" fillId="26" borderId="27" xfId="0" applyNumberFormat="1" applyFont="1" applyFill="1" applyBorder="1" applyAlignment="1" applyProtection="1">
      <alignment horizontal="center"/>
    </xf>
    <xf numFmtId="4" fontId="27" fillId="25" borderId="169" xfId="0" applyNumberFormat="1" applyFont="1" applyFill="1" applyBorder="1" applyAlignment="1" applyProtection="1">
      <alignment horizontal="center"/>
    </xf>
    <xf numFmtId="4" fontId="21" fillId="26" borderId="170" xfId="0" applyNumberFormat="1" applyFont="1" applyFill="1" applyBorder="1" applyAlignment="1" applyProtection="1">
      <alignment horizontal="center"/>
    </xf>
    <xf numFmtId="2" fontId="13" fillId="26" borderId="171" xfId="0" applyNumberFormat="1" applyFont="1" applyFill="1" applyBorder="1" applyAlignment="1" applyProtection="1">
      <alignment horizontal="center"/>
    </xf>
    <xf numFmtId="4" fontId="27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4" fillId="3" borderId="51" xfId="0" applyFont="1" applyFill="1" applyBorder="1" applyAlignment="1" applyProtection="1">
      <alignment horizontal="centerContinuous"/>
      <protection locked="0"/>
    </xf>
    <xf numFmtId="0" fontId="4" fillId="0" borderId="0" xfId="0" applyFont="1"/>
    <xf numFmtId="0" fontId="24" fillId="3" borderId="52" xfId="0" applyFont="1" applyFill="1" applyBorder="1" applyAlignment="1" applyProtection="1">
      <alignment horizontal="centerContinuous"/>
      <protection locked="0"/>
    </xf>
    <xf numFmtId="2" fontId="38" fillId="43" borderId="49" xfId="0" applyNumberFormat="1" applyFont="1" applyFill="1" applyBorder="1" applyAlignment="1">
      <alignment horizontal="center"/>
    </xf>
    <xf numFmtId="0" fontId="38" fillId="43" borderId="49" xfId="0" applyFont="1" applyFill="1" applyBorder="1" applyAlignment="1">
      <alignment horizontal="center"/>
    </xf>
    <xf numFmtId="2" fontId="38" fillId="43" borderId="56" xfId="0" applyNumberFormat="1" applyFont="1" applyFill="1" applyBorder="1" applyAlignment="1">
      <alignment horizontal="center"/>
    </xf>
    <xf numFmtId="0" fontId="38" fillId="43" borderId="56" xfId="0" applyFont="1" applyFill="1" applyBorder="1" applyAlignment="1">
      <alignment horizontal="center"/>
    </xf>
    <xf numFmtId="0" fontId="73" fillId="43" borderId="49" xfId="0" applyFont="1" applyFill="1" applyBorder="1" applyAlignment="1">
      <alignment horizontal="center"/>
    </xf>
    <xf numFmtId="0" fontId="73" fillId="43" borderId="56" xfId="0" applyFont="1" applyFill="1" applyBorder="1" applyAlignment="1">
      <alignment horizontal="center"/>
    </xf>
    <xf numFmtId="2" fontId="38" fillId="43" borderId="50" xfId="0" applyNumberFormat="1" applyFont="1" applyFill="1" applyBorder="1" applyAlignment="1">
      <alignment horizontal="center"/>
    </xf>
    <xf numFmtId="0" fontId="73" fillId="43" borderId="50" xfId="0" applyFont="1" applyFill="1" applyBorder="1" applyAlignment="1">
      <alignment horizontal="center"/>
    </xf>
    <xf numFmtId="0" fontId="24" fillId="2" borderId="172" xfId="0" applyFont="1" applyFill="1" applyBorder="1" applyAlignment="1" applyProtection="1">
      <alignment horizontal="center"/>
      <protection locked="0"/>
    </xf>
    <xf numFmtId="0" fontId="90" fillId="21" borderId="173" xfId="0" applyFont="1" applyFill="1" applyBorder="1" applyAlignment="1" applyProtection="1">
      <alignment horizontal="center"/>
    </xf>
    <xf numFmtId="0" fontId="32" fillId="17" borderId="174" xfId="0" applyFont="1" applyFill="1" applyBorder="1" applyAlignment="1" applyProtection="1">
      <alignment horizontal="center"/>
    </xf>
    <xf numFmtId="0" fontId="24" fillId="2" borderId="87" xfId="0" applyFont="1" applyFill="1" applyBorder="1" applyAlignment="1" applyProtection="1">
      <alignment horizontal="center"/>
      <protection locked="0"/>
    </xf>
    <xf numFmtId="0" fontId="90" fillId="24" borderId="175" xfId="0" applyFont="1" applyFill="1" applyBorder="1" applyAlignment="1" applyProtection="1">
      <alignment horizontal="center"/>
      <protection locked="0"/>
    </xf>
    <xf numFmtId="0" fontId="32" fillId="14" borderId="176" xfId="0" applyFont="1" applyFill="1" applyBorder="1" applyAlignment="1" applyProtection="1">
      <alignment horizontal="center"/>
      <protection locked="0"/>
    </xf>
    <xf numFmtId="0" fontId="48" fillId="3" borderId="65" xfId="0" applyFont="1" applyFill="1" applyBorder="1" applyAlignment="1" applyProtection="1">
      <alignment horizontal="center"/>
      <protection locked="0"/>
    </xf>
    <xf numFmtId="4" fontId="27" fillId="25" borderId="153" xfId="0" applyNumberFormat="1" applyFont="1" applyFill="1" applyBorder="1" applyAlignment="1" applyProtection="1">
      <alignment horizontal="center"/>
    </xf>
    <xf numFmtId="4" fontId="27" fillId="25" borderId="159" xfId="0" applyNumberFormat="1" applyFont="1" applyFill="1" applyBorder="1" applyAlignment="1" applyProtection="1">
      <alignment horizontal="center"/>
    </xf>
    <xf numFmtId="0" fontId="48" fillId="3" borderId="87" xfId="0" applyFont="1" applyFill="1" applyBorder="1" applyAlignment="1" applyProtection="1">
      <alignment horizontal="center"/>
      <protection locked="0"/>
    </xf>
    <xf numFmtId="4" fontId="27" fillId="25" borderId="160" xfId="0" applyNumberFormat="1" applyFont="1" applyFill="1" applyBorder="1" applyAlignment="1" applyProtection="1">
      <alignment horizontal="center"/>
    </xf>
    <xf numFmtId="0" fontId="38" fillId="43" borderId="50" xfId="0" applyFont="1" applyFill="1" applyBorder="1" applyAlignment="1">
      <alignment horizontal="center"/>
    </xf>
    <xf numFmtId="0" fontId="93" fillId="23" borderId="135" xfId="0" applyFont="1" applyFill="1" applyBorder="1" applyAlignment="1" applyProtection="1">
      <alignment horizontal="center" vertical="center"/>
      <protection locked="0"/>
    </xf>
    <xf numFmtId="14" fontId="93" fillId="23" borderId="50" xfId="0" applyNumberFormat="1" applyFont="1" applyFill="1" applyBorder="1" applyAlignment="1" applyProtection="1">
      <alignment horizontal="center"/>
      <protection locked="0"/>
    </xf>
    <xf numFmtId="0" fontId="93" fillId="23" borderId="85" xfId="0" applyFont="1" applyFill="1" applyBorder="1" applyAlignment="1" applyProtection="1">
      <alignment horizontal="center" vertical="center"/>
      <protection locked="0"/>
    </xf>
    <xf numFmtId="0" fontId="93" fillId="23" borderId="49" xfId="0" applyFont="1" applyFill="1" applyBorder="1" applyAlignment="1" applyProtection="1">
      <alignment horizontal="center"/>
      <protection locked="0"/>
    </xf>
    <xf numFmtId="0" fontId="94" fillId="23" borderId="76" xfId="0" applyFont="1" applyFill="1" applyBorder="1" applyAlignment="1" applyProtection="1">
      <alignment horizontal="center"/>
      <protection locked="0"/>
    </xf>
    <xf numFmtId="2" fontId="63" fillId="23" borderId="85" xfId="0" applyNumberFormat="1" applyFont="1" applyFill="1" applyBorder="1" applyAlignment="1" applyProtection="1">
      <alignment horizontal="center"/>
      <protection locked="0"/>
    </xf>
    <xf numFmtId="0" fontId="63" fillId="23" borderId="49" xfId="0" applyFont="1" applyFill="1" applyBorder="1" applyAlignment="1">
      <alignment horizontal="center"/>
    </xf>
    <xf numFmtId="0" fontId="94" fillId="23" borderId="78" xfId="0" applyFont="1" applyFill="1" applyBorder="1" applyAlignment="1" applyProtection="1">
      <alignment horizontal="center"/>
      <protection locked="0"/>
    </xf>
    <xf numFmtId="2" fontId="63" fillId="23" borderId="110" xfId="0" applyNumberFormat="1" applyFont="1" applyFill="1" applyBorder="1" applyAlignment="1" applyProtection="1">
      <alignment horizontal="center"/>
      <protection locked="0"/>
    </xf>
    <xf numFmtId="0" fontId="63" fillId="23" borderId="56" xfId="0" applyFont="1" applyFill="1" applyBorder="1" applyAlignment="1">
      <alignment horizontal="center"/>
    </xf>
    <xf numFmtId="0" fontId="94" fillId="23" borderId="134" xfId="0" applyFont="1" applyFill="1" applyBorder="1" applyAlignment="1" applyProtection="1">
      <alignment horizontal="center"/>
      <protection locked="0"/>
    </xf>
    <xf numFmtId="2" fontId="63" fillId="23" borderId="135" xfId="0" applyNumberFormat="1" applyFont="1" applyFill="1" applyBorder="1" applyAlignment="1" applyProtection="1">
      <alignment horizontal="center"/>
      <protection locked="0"/>
    </xf>
    <xf numFmtId="0" fontId="63" fillId="23" borderId="50" xfId="0" applyFont="1" applyFill="1" applyBorder="1" applyAlignment="1">
      <alignment horizontal="center"/>
    </xf>
    <xf numFmtId="0" fontId="94" fillId="23" borderId="49" xfId="0" applyFont="1" applyFill="1" applyBorder="1" applyAlignment="1" applyProtection="1">
      <alignment horizontal="center"/>
      <protection locked="0"/>
    </xf>
    <xf numFmtId="2" fontId="63" fillId="23" borderId="49" xfId="0" applyNumberFormat="1" applyFont="1" applyFill="1" applyBorder="1" applyAlignment="1" applyProtection="1">
      <alignment horizontal="center"/>
      <protection locked="0"/>
    </xf>
    <xf numFmtId="0" fontId="94" fillId="23" borderId="0" xfId="0" applyFont="1" applyFill="1" applyBorder="1" applyAlignment="1" applyProtection="1">
      <alignment horizontal="center"/>
      <protection locked="0"/>
    </xf>
    <xf numFmtId="2" fontId="63" fillId="23" borderId="0" xfId="0" applyNumberFormat="1" applyFont="1" applyFill="1" applyBorder="1" applyAlignment="1" applyProtection="1">
      <alignment horizontal="center"/>
      <protection locked="0"/>
    </xf>
    <xf numFmtId="0" fontId="63" fillId="23" borderId="0" xfId="0" applyFont="1" applyFill="1" applyBorder="1" applyAlignment="1">
      <alignment horizontal="center"/>
    </xf>
    <xf numFmtId="164" fontId="49" fillId="31" borderId="0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left"/>
      <protection locked="0"/>
    </xf>
    <xf numFmtId="0" fontId="98" fillId="14" borderId="177" xfId="0" applyFont="1" applyFill="1" applyBorder="1" applyAlignment="1" applyProtection="1">
      <alignment horizontal="center" vertical="center"/>
      <protection locked="0"/>
    </xf>
    <xf numFmtId="0" fontId="98" fillId="14" borderId="177" xfId="0" applyFont="1" applyFill="1" applyBorder="1" applyAlignment="1" applyProtection="1">
      <alignment horizontal="center" vertical="center"/>
    </xf>
    <xf numFmtId="0" fontId="98" fillId="14" borderId="121" xfId="0" applyFont="1" applyFill="1" applyBorder="1" applyAlignment="1" applyProtection="1">
      <alignment horizontal="center" vertical="center"/>
    </xf>
    <xf numFmtId="0" fontId="98" fillId="14" borderId="51" xfId="0" applyFont="1" applyFill="1" applyBorder="1" applyAlignment="1" applyProtection="1">
      <alignment horizontal="center" vertical="center"/>
    </xf>
    <xf numFmtId="0" fontId="99" fillId="3" borderId="29" xfId="0" applyFont="1" applyFill="1" applyBorder="1" applyAlignment="1" applyProtection="1">
      <alignment horizontal="center" vertical="center"/>
      <protection locked="0"/>
    </xf>
    <xf numFmtId="0" fontId="99" fillId="3" borderId="10" xfId="0" quotePrefix="1" applyFont="1" applyFill="1" applyBorder="1" applyAlignment="1" applyProtection="1">
      <alignment horizontal="center" vertical="center"/>
      <protection locked="0"/>
    </xf>
    <xf numFmtId="0" fontId="99" fillId="3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left"/>
    </xf>
    <xf numFmtId="0" fontId="63" fillId="0" borderId="34" xfId="0" applyFont="1" applyBorder="1" applyAlignment="1" applyProtection="1">
      <alignment horizontal="center"/>
    </xf>
    <xf numFmtId="0" fontId="100" fillId="60" borderId="76" xfId="0" applyFont="1" applyFill="1" applyBorder="1" applyAlignment="1" applyProtection="1">
      <alignment horizontal="center" vertical="center"/>
      <protection locked="0"/>
    </xf>
    <xf numFmtId="49" fontId="101" fillId="0" borderId="77" xfId="0" applyNumberFormat="1" applyFont="1" applyBorder="1" applyAlignment="1">
      <alignment horizontal="center" vertical="center"/>
    </xf>
    <xf numFmtId="0" fontId="102" fillId="0" borderId="90" xfId="0" applyFont="1" applyBorder="1" applyAlignment="1"/>
    <xf numFmtId="0" fontId="102" fillId="0" borderId="90" xfId="0" applyFont="1" applyBorder="1" applyAlignment="1">
      <alignment horizontal="center"/>
    </xf>
    <xf numFmtId="1" fontId="101" fillId="0" borderId="77" xfId="5" applyNumberFormat="1" applyFont="1" applyBorder="1" applyAlignment="1" applyProtection="1">
      <alignment horizontal="center" vertical="center"/>
      <protection locked="0"/>
    </xf>
    <xf numFmtId="0" fontId="102" fillId="0" borderId="90" xfId="0" applyNumberFormat="1" applyFont="1" applyBorder="1" applyAlignment="1">
      <alignment horizontal="center"/>
    </xf>
    <xf numFmtId="0" fontId="102" fillId="0" borderId="49" xfId="0" applyFont="1" applyBorder="1" applyAlignment="1">
      <alignment horizontal="center" vertical="center"/>
    </xf>
    <xf numFmtId="0" fontId="102" fillId="0" borderId="77" xfId="0" applyFont="1" applyBorder="1" applyAlignment="1">
      <alignment horizontal="center" vertical="center"/>
    </xf>
    <xf numFmtId="0" fontId="102" fillId="0" borderId="179" xfId="0" applyFont="1" applyBorder="1" applyAlignment="1">
      <alignment horizontal="center" vertical="center"/>
    </xf>
    <xf numFmtId="0" fontId="102" fillId="0" borderId="76" xfId="0" applyFont="1" applyBorder="1" applyAlignment="1">
      <alignment horizontal="left" vertical="center"/>
    </xf>
    <xf numFmtId="0" fontId="102" fillId="0" borderId="85" xfId="0" applyFont="1" applyBorder="1" applyAlignment="1">
      <alignment horizontal="center" vertical="center"/>
    </xf>
    <xf numFmtId="1" fontId="103" fillId="43" borderId="10" xfId="5" applyNumberFormat="1" applyFont="1" applyFill="1" applyBorder="1" applyAlignment="1" applyProtection="1">
      <alignment horizontal="center"/>
      <protection locked="0"/>
    </xf>
    <xf numFmtId="0" fontId="102" fillId="0" borderId="77" xfId="0" applyFont="1" applyFill="1" applyBorder="1" applyAlignment="1">
      <alignment horizontal="center" vertical="center"/>
    </xf>
    <xf numFmtId="1" fontId="101" fillId="0" borderId="10" xfId="5" applyNumberFormat="1" applyFont="1" applyBorder="1" applyAlignment="1" applyProtection="1">
      <alignment horizontal="center"/>
      <protection locked="0"/>
    </xf>
    <xf numFmtId="0" fontId="101" fillId="0" borderId="77" xfId="5" applyFont="1" applyBorder="1" applyAlignment="1" applyProtection="1">
      <alignment horizontal="center" vertical="center"/>
      <protection locked="0"/>
    </xf>
    <xf numFmtId="0" fontId="101" fillId="0" borderId="86" xfId="0" applyFont="1" applyBorder="1" applyAlignment="1">
      <alignment horizontal="center" vertical="center"/>
    </xf>
    <xf numFmtId="14" fontId="102" fillId="0" borderId="76" xfId="0" applyNumberFormat="1" applyFont="1" applyBorder="1" applyAlignment="1">
      <alignment horizontal="center" vertical="center"/>
    </xf>
    <xf numFmtId="0" fontId="102" fillId="0" borderId="85" xfId="0" applyFont="1" applyBorder="1" applyAlignment="1">
      <alignment vertical="center"/>
    </xf>
    <xf numFmtId="0" fontId="102" fillId="0" borderId="85" xfId="0" applyFont="1" applyFill="1" applyBorder="1" applyAlignment="1">
      <alignment vertical="center"/>
    </xf>
    <xf numFmtId="0" fontId="102" fillId="0" borderId="49" xfId="0" applyFont="1" applyFill="1" applyBorder="1" applyAlignment="1">
      <alignment horizontal="center" vertical="center"/>
    </xf>
    <xf numFmtId="4" fontId="15" fillId="25" borderId="66" xfId="0" applyNumberFormat="1" applyFont="1" applyFill="1" applyBorder="1" applyAlignment="1" applyProtection="1">
      <alignment horizontal="center"/>
    </xf>
    <xf numFmtId="4" fontId="6" fillId="22" borderId="181" xfId="0" applyNumberFormat="1" applyFont="1" applyFill="1" applyBorder="1" applyAlignment="1" applyProtection="1">
      <alignment horizontal="center"/>
    </xf>
    <xf numFmtId="1" fontId="101" fillId="62" borderId="85" xfId="3" applyNumberFormat="1" applyFont="1" applyFill="1" applyBorder="1" applyAlignment="1" applyProtection="1">
      <alignment horizontal="centerContinuous" vertical="center"/>
      <protection locked="0"/>
    </xf>
    <xf numFmtId="0" fontId="102" fillId="43" borderId="77" xfId="0" applyFont="1" applyFill="1" applyBorder="1" applyAlignment="1">
      <alignment horizontal="center" vertical="center"/>
    </xf>
    <xf numFmtId="0" fontId="102" fillId="43" borderId="85" xfId="0" applyFont="1" applyFill="1" applyBorder="1" applyAlignment="1">
      <alignment vertical="center"/>
    </xf>
    <xf numFmtId="0" fontId="102" fillId="43" borderId="49" xfId="0" applyFont="1" applyFill="1" applyBorder="1" applyAlignment="1">
      <alignment horizontal="center" vertical="center"/>
    </xf>
    <xf numFmtId="0" fontId="102" fillId="43" borderId="76" xfId="0" applyFont="1" applyFill="1" applyBorder="1" applyAlignment="1">
      <alignment horizontal="left" vertical="center"/>
    </xf>
    <xf numFmtId="0" fontId="101" fillId="43" borderId="77" xfId="5" applyFont="1" applyFill="1" applyBorder="1" applyAlignment="1" applyProtection="1">
      <alignment horizontal="center" vertical="center"/>
      <protection locked="0"/>
    </xf>
    <xf numFmtId="14" fontId="102" fillId="43" borderId="76" xfId="0" applyNumberFormat="1" applyFont="1" applyFill="1" applyBorder="1" applyAlignment="1">
      <alignment horizontal="center" vertical="center"/>
    </xf>
    <xf numFmtId="173" fontId="102" fillId="43" borderId="76" xfId="0" applyNumberFormat="1" applyFont="1" applyFill="1" applyBorder="1" applyAlignment="1">
      <alignment horizontal="center" vertical="center"/>
    </xf>
    <xf numFmtId="0" fontId="102" fillId="43" borderId="85" xfId="0" applyFont="1" applyFill="1" applyBorder="1" applyAlignment="1">
      <alignment horizontal="center" vertical="center"/>
    </xf>
    <xf numFmtId="49" fontId="101" fillId="43" borderId="77" xfId="0" applyNumberFormat="1" applyFont="1" applyFill="1" applyBorder="1" applyAlignment="1">
      <alignment horizontal="center" vertical="center"/>
    </xf>
    <xf numFmtId="0" fontId="99" fillId="3" borderId="27" xfId="0" quotePrefix="1" applyFont="1" applyFill="1" applyBorder="1" applyAlignment="1" applyProtection="1">
      <alignment horizontal="center" vertical="center"/>
      <protection locked="0"/>
    </xf>
    <xf numFmtId="0" fontId="99" fillId="3" borderId="34" xfId="0" quotePrefix="1" applyFont="1" applyFill="1" applyBorder="1" applyAlignment="1" applyProtection="1">
      <alignment horizontal="center" vertical="center"/>
      <protection locked="0"/>
    </xf>
    <xf numFmtId="0" fontId="0" fillId="50" borderId="182" xfId="0" applyFill="1" applyBorder="1"/>
    <xf numFmtId="0" fontId="0" fillId="0" borderId="0" xfId="0" applyAlignment="1">
      <alignment horizontal="center"/>
    </xf>
    <xf numFmtId="0" fontId="100" fillId="60" borderId="182" xfId="0" applyFont="1" applyFill="1" applyBorder="1" applyAlignment="1" applyProtection="1">
      <alignment horizontal="center" vertical="center"/>
      <protection locked="0"/>
    </xf>
    <xf numFmtId="0" fontId="102" fillId="43" borderId="182" xfId="0" applyFont="1" applyFill="1" applyBorder="1" applyAlignment="1">
      <alignment vertical="center"/>
    </xf>
    <xf numFmtId="4" fontId="15" fillId="25" borderId="182" xfId="0" applyNumberFormat="1" applyFont="1" applyFill="1" applyBorder="1" applyAlignment="1" applyProtection="1">
      <alignment horizontal="center"/>
    </xf>
    <xf numFmtId="4" fontId="6" fillId="22" borderId="182" xfId="0" applyNumberFormat="1" applyFont="1" applyFill="1" applyBorder="1" applyAlignment="1" applyProtection="1">
      <alignment horizontal="center"/>
    </xf>
    <xf numFmtId="167" fontId="16" fillId="11" borderId="182" xfId="0" quotePrefix="1" applyNumberFormat="1" applyFont="1" applyFill="1" applyBorder="1" applyAlignment="1" applyProtection="1">
      <alignment horizontal="center"/>
    </xf>
    <xf numFmtId="1" fontId="8" fillId="11" borderId="182" xfId="0" applyNumberFormat="1" applyFont="1" applyFill="1" applyBorder="1" applyAlignment="1" applyProtection="1">
      <alignment horizontal="center"/>
    </xf>
    <xf numFmtId="2" fontId="15" fillId="16" borderId="182" xfId="0" quotePrefix="1" applyNumberFormat="1" applyFont="1" applyFill="1" applyBorder="1" applyAlignment="1" applyProtection="1">
      <alignment horizontal="center"/>
    </xf>
    <xf numFmtId="167" fontId="17" fillId="6" borderId="182" xfId="0" quotePrefix="1" applyNumberFormat="1" applyFont="1" applyFill="1" applyBorder="1" applyAlignment="1" applyProtection="1">
      <alignment horizontal="center"/>
    </xf>
    <xf numFmtId="0" fontId="5" fillId="6" borderId="182" xfId="0" applyFont="1" applyFill="1" applyBorder="1" applyAlignment="1" applyProtection="1">
      <alignment horizontal="center"/>
    </xf>
    <xf numFmtId="168" fontId="5" fillId="6" borderId="182" xfId="0" applyNumberFormat="1" applyFont="1" applyFill="1" applyBorder="1" applyAlignment="1" applyProtection="1">
      <alignment horizontal="center"/>
    </xf>
    <xf numFmtId="171" fontId="5" fillId="6" borderId="182" xfId="0" applyNumberFormat="1" applyFont="1" applyFill="1" applyBorder="1" applyAlignment="1" applyProtection="1">
      <alignment horizontal="center"/>
    </xf>
    <xf numFmtId="0" fontId="101" fillId="43" borderId="86" xfId="0" applyFont="1" applyFill="1" applyBorder="1" applyAlignment="1">
      <alignment horizontal="center" vertical="center"/>
    </xf>
    <xf numFmtId="4" fontId="15" fillId="25" borderId="58" xfId="0" applyNumberFormat="1" applyFont="1" applyFill="1" applyBorder="1" applyAlignment="1" applyProtection="1">
      <alignment horizontal="center"/>
    </xf>
    <xf numFmtId="4" fontId="6" fillId="22" borderId="58" xfId="0" applyNumberFormat="1" applyFont="1" applyFill="1" applyBorder="1" applyAlignment="1" applyProtection="1">
      <alignment horizontal="center"/>
    </xf>
    <xf numFmtId="167" fontId="16" fillId="11" borderId="58" xfId="0" quotePrefix="1" applyNumberFormat="1" applyFont="1" applyFill="1" applyBorder="1" applyAlignment="1" applyProtection="1">
      <alignment horizontal="center"/>
    </xf>
    <xf numFmtId="1" fontId="8" fillId="11" borderId="58" xfId="0" applyNumberFormat="1" applyFont="1" applyFill="1" applyBorder="1" applyAlignment="1" applyProtection="1">
      <alignment horizontal="center"/>
    </xf>
    <xf numFmtId="2" fontId="15" fillId="16" borderId="58" xfId="0" quotePrefix="1" applyNumberFormat="1" applyFont="1" applyFill="1" applyBorder="1" applyAlignment="1" applyProtection="1">
      <alignment horizontal="center"/>
    </xf>
    <xf numFmtId="167" fontId="17" fillId="6" borderId="58" xfId="0" quotePrefix="1" applyNumberFormat="1" applyFont="1" applyFill="1" applyBorder="1" applyAlignment="1" applyProtection="1">
      <alignment horizontal="center"/>
    </xf>
    <xf numFmtId="0" fontId="5" fillId="6" borderId="58" xfId="0" applyFont="1" applyFill="1" applyBorder="1" applyAlignment="1" applyProtection="1">
      <alignment horizontal="center"/>
    </xf>
    <xf numFmtId="168" fontId="5" fillId="6" borderId="58" xfId="0" applyNumberFormat="1" applyFont="1" applyFill="1" applyBorder="1" applyAlignment="1" applyProtection="1">
      <alignment horizontal="center"/>
    </xf>
    <xf numFmtId="171" fontId="5" fillId="6" borderId="58" xfId="0" applyNumberFormat="1" applyFont="1" applyFill="1" applyBorder="1" applyAlignment="1" applyProtection="1">
      <alignment horizontal="center"/>
    </xf>
    <xf numFmtId="0" fontId="99" fillId="3" borderId="198" xfId="0" quotePrefix="1" applyFont="1" applyFill="1" applyBorder="1" applyAlignment="1" applyProtection="1">
      <alignment horizontal="center" vertical="center"/>
      <protection locked="0"/>
    </xf>
    <xf numFmtId="0" fontId="101" fillId="43" borderId="77" xfId="0" applyFont="1" applyFill="1" applyBorder="1" applyAlignment="1">
      <alignment horizontal="center" vertical="center"/>
    </xf>
    <xf numFmtId="0" fontId="101" fillId="43" borderId="49" xfId="0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vertical="center"/>
    </xf>
    <xf numFmtId="0" fontId="101" fillId="43" borderId="202" xfId="0" applyFont="1" applyFill="1" applyBorder="1" applyAlignment="1">
      <alignment horizontal="center" vertical="center"/>
    </xf>
    <xf numFmtId="0" fontId="101" fillId="43" borderId="204" xfId="0" applyFont="1" applyFill="1" applyBorder="1" applyAlignment="1">
      <alignment vertical="center"/>
    </xf>
    <xf numFmtId="0" fontId="102" fillId="43" borderId="182" xfId="0" applyFont="1" applyFill="1" applyBorder="1" applyAlignment="1">
      <alignment horizontal="center" vertical="center"/>
    </xf>
    <xf numFmtId="0" fontId="102" fillId="43" borderId="205" xfId="0" applyFont="1" applyFill="1" applyBorder="1" applyAlignment="1">
      <alignment horizontal="center" vertical="center"/>
    </xf>
    <xf numFmtId="0" fontId="102" fillId="43" borderId="204" xfId="0" applyFont="1" applyFill="1" applyBorder="1" applyAlignment="1">
      <alignment vertical="center"/>
    </xf>
    <xf numFmtId="0" fontId="102" fillId="43" borderId="202" xfId="0" applyFont="1" applyFill="1" applyBorder="1" applyAlignment="1">
      <alignment horizontal="center" vertical="center"/>
    </xf>
    <xf numFmtId="0" fontId="120" fillId="60" borderId="76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2" fillId="0" borderId="207" xfId="0" applyFont="1" applyBorder="1" applyAlignment="1">
      <alignment horizontal="center"/>
    </xf>
    <xf numFmtId="1" fontId="101" fillId="0" borderId="0" xfId="5" applyNumberFormat="1" applyFont="1" applyBorder="1" applyAlignment="1" applyProtection="1">
      <alignment horizontal="center"/>
      <protection locked="0"/>
    </xf>
    <xf numFmtId="0" fontId="99" fillId="3" borderId="199" xfId="0" quotePrefix="1" applyFont="1" applyFill="1" applyBorder="1" applyAlignment="1" applyProtection="1">
      <alignment horizontal="center" vertical="center"/>
      <protection locked="0"/>
    </xf>
    <xf numFmtId="1" fontId="101" fillId="43" borderId="0" xfId="5" applyNumberFormat="1" applyFont="1" applyFill="1" applyBorder="1" applyAlignment="1" applyProtection="1">
      <alignment horizontal="center"/>
      <protection locked="0"/>
    </xf>
    <xf numFmtId="0" fontId="100" fillId="60" borderId="206" xfId="0" applyFont="1" applyFill="1" applyBorder="1" applyAlignment="1" applyProtection="1">
      <alignment horizontal="center" vertical="center"/>
      <protection locked="0"/>
    </xf>
    <xf numFmtId="49" fontId="101" fillId="0" borderId="205" xfId="0" applyNumberFormat="1" applyFont="1" applyBorder="1" applyAlignment="1">
      <alignment horizontal="center" vertical="center"/>
    </xf>
    <xf numFmtId="0" fontId="102" fillId="43" borderId="206" xfId="0" applyFont="1" applyFill="1" applyBorder="1" applyAlignment="1">
      <alignment horizontal="left" vertical="center"/>
    </xf>
    <xf numFmtId="0" fontId="101" fillId="0" borderId="200" xfId="0" applyFont="1" applyBorder="1" applyAlignment="1">
      <alignment horizontal="center" vertical="center"/>
    </xf>
    <xf numFmtId="167" fontId="16" fillId="11" borderId="204" xfId="0" quotePrefix="1" applyNumberFormat="1" applyFont="1" applyFill="1" applyBorder="1" applyAlignment="1" applyProtection="1">
      <alignment horizontal="center"/>
    </xf>
    <xf numFmtId="1" fontId="8" fillId="11" borderId="202" xfId="0" applyNumberFormat="1" applyFont="1" applyFill="1" applyBorder="1" applyAlignment="1" applyProtection="1">
      <alignment horizontal="center"/>
    </xf>
    <xf numFmtId="1" fontId="101" fillId="43" borderId="10" xfId="5" applyNumberFormat="1" applyFont="1" applyFill="1" applyBorder="1" applyAlignment="1" applyProtection="1">
      <alignment horizontal="center"/>
      <protection locked="0"/>
    </xf>
    <xf numFmtId="0" fontId="101" fillId="43" borderId="76" xfId="0" applyFont="1" applyFill="1" applyBorder="1" applyAlignment="1">
      <alignment horizontal="left" vertical="center"/>
    </xf>
    <xf numFmtId="0" fontId="99" fillId="3" borderId="199" xfId="0" applyFont="1" applyFill="1" applyBorder="1" applyAlignment="1" applyProtection="1">
      <alignment horizontal="center" vertical="center"/>
      <protection locked="0"/>
    </xf>
    <xf numFmtId="0" fontId="63" fillId="0" borderId="199" xfId="0" applyFont="1" applyBorder="1" applyAlignment="1" applyProtection="1">
      <alignment horizontal="left"/>
    </xf>
    <xf numFmtId="0" fontId="40" fillId="0" borderId="202" xfId="3" applyBorder="1" applyAlignment="1" applyProtection="1"/>
    <xf numFmtId="0" fontId="63" fillId="43" borderId="199" xfId="0" applyFont="1" applyFill="1" applyBorder="1" applyAlignment="1" applyProtection="1">
      <alignment horizontal="left"/>
    </xf>
    <xf numFmtId="0" fontId="63" fillId="43" borderId="34" xfId="0" applyFont="1" applyFill="1" applyBorder="1" applyAlignment="1" applyProtection="1">
      <alignment horizontal="center"/>
    </xf>
    <xf numFmtId="0" fontId="102" fillId="43" borderId="182" xfId="0" applyFont="1" applyFill="1" applyBorder="1" applyAlignment="1">
      <alignment horizontal="left" vertical="center"/>
    </xf>
    <xf numFmtId="1" fontId="101" fillId="43" borderId="200" xfId="5" applyNumberFormat="1" applyFont="1" applyFill="1" applyBorder="1" applyAlignment="1" applyProtection="1">
      <alignment horizontal="center"/>
      <protection locked="0"/>
    </xf>
    <xf numFmtId="0" fontId="101" fillId="43" borderId="192" xfId="5" applyFont="1" applyFill="1" applyBorder="1" applyAlignment="1" applyProtection="1">
      <alignment horizontal="center" vertical="center"/>
      <protection locked="0"/>
    </xf>
    <xf numFmtId="14" fontId="102" fillId="43" borderId="193" xfId="0" applyNumberFormat="1" applyFont="1" applyFill="1" applyBorder="1" applyAlignment="1">
      <alignment horizontal="center" vertical="center"/>
    </xf>
    <xf numFmtId="0" fontId="101" fillId="43" borderId="182" xfId="0" applyFont="1" applyFill="1" applyBorder="1" applyAlignment="1">
      <alignment horizontal="center" vertical="center"/>
    </xf>
    <xf numFmtId="1" fontId="101" fillId="43" borderId="182" xfId="5" applyNumberFormat="1" applyFont="1" applyFill="1" applyBorder="1" applyAlignment="1" applyProtection="1">
      <alignment horizontal="center"/>
      <protection locked="0"/>
    </xf>
    <xf numFmtId="49" fontId="101" fillId="43" borderId="205" xfId="0" applyNumberFormat="1" applyFont="1" applyFill="1" applyBorder="1" applyAlignment="1">
      <alignment horizontal="center" vertical="center"/>
    </xf>
    <xf numFmtId="1" fontId="101" fillId="43" borderId="199" xfId="5" applyNumberFormat="1" applyFont="1" applyFill="1" applyBorder="1" applyAlignment="1" applyProtection="1">
      <alignment horizontal="center"/>
      <protection locked="0"/>
    </xf>
    <xf numFmtId="0" fontId="101" fillId="43" borderId="205" xfId="5" applyFont="1" applyFill="1" applyBorder="1" applyAlignment="1" applyProtection="1">
      <alignment horizontal="center" vertical="center"/>
      <protection locked="0"/>
    </xf>
    <xf numFmtId="14" fontId="102" fillId="43" borderId="206" xfId="0" applyNumberFormat="1" applyFont="1" applyFill="1" applyBorder="1" applyAlignment="1">
      <alignment horizontal="center" vertical="center"/>
    </xf>
    <xf numFmtId="0" fontId="101" fillId="43" borderId="200" xfId="0" applyFont="1" applyFill="1" applyBorder="1" applyAlignment="1">
      <alignment horizontal="center" vertical="center"/>
    </xf>
    <xf numFmtId="0" fontId="101" fillId="43" borderId="203" xfId="0" applyFont="1" applyFill="1" applyBorder="1" applyAlignment="1">
      <alignment horizontal="center" vertical="center"/>
    </xf>
    <xf numFmtId="0" fontId="35" fillId="23" borderId="1" xfId="0" applyFont="1" applyFill="1" applyBorder="1" applyAlignment="1" applyProtection="1">
      <alignment horizontal="center" vertical="center"/>
      <protection locked="0"/>
    </xf>
    <xf numFmtId="0" fontId="99" fillId="96" borderId="10" xfId="0" quotePrefix="1" applyFont="1" applyFill="1" applyBorder="1" applyAlignment="1" applyProtection="1">
      <alignment horizontal="center" vertical="center"/>
      <protection locked="0"/>
    </xf>
    <xf numFmtId="0" fontId="27" fillId="29" borderId="43" xfId="0" applyFont="1" applyFill="1" applyBorder="1" applyAlignment="1" applyProtection="1">
      <alignment horizontal="center" vertical="center"/>
    </xf>
    <xf numFmtId="0" fontId="27" fillId="29" borderId="195" xfId="0" applyFont="1" applyFill="1" applyBorder="1" applyAlignment="1" applyProtection="1">
      <alignment horizontal="center" vertical="center"/>
      <protection locked="0"/>
    </xf>
    <xf numFmtId="0" fontId="27" fillId="29" borderId="34" xfId="0" applyFont="1" applyFill="1" applyBorder="1" applyAlignment="1" applyProtection="1">
      <alignment horizontal="left" vertical="center"/>
    </xf>
    <xf numFmtId="0" fontId="27" fillId="29" borderId="34" xfId="0" applyFont="1" applyFill="1" applyBorder="1" applyAlignment="1" applyProtection="1">
      <alignment horizontal="center" vertical="center"/>
    </xf>
    <xf numFmtId="169" fontId="121" fillId="29" borderId="68" xfId="0" applyNumberFormat="1" applyFont="1" applyFill="1" applyBorder="1" applyAlignment="1" applyProtection="1">
      <alignment horizontal="center" vertical="center"/>
      <protection locked="0"/>
    </xf>
    <xf numFmtId="169" fontId="121" fillId="29" borderId="70" xfId="0" applyNumberFormat="1" applyFont="1" applyFill="1" applyBorder="1" applyAlignment="1" applyProtection="1">
      <alignment horizontal="center" vertical="center"/>
      <protection locked="0"/>
    </xf>
    <xf numFmtId="169" fontId="121" fillId="29" borderId="103" xfId="0" applyNumberFormat="1" applyFont="1" applyFill="1" applyBorder="1" applyAlignment="1" applyProtection="1">
      <alignment horizontal="center" vertical="center"/>
      <protection locked="0"/>
    </xf>
    <xf numFmtId="167" fontId="27" fillId="29" borderId="68" xfId="0" applyNumberFormat="1" applyFont="1" applyFill="1" applyBorder="1" applyAlignment="1" applyProtection="1">
      <alignment vertical="center"/>
    </xf>
    <xf numFmtId="3" fontId="27" fillId="29" borderId="54" xfId="0" applyNumberFormat="1" applyFont="1" applyFill="1" applyBorder="1" applyAlignment="1" applyProtection="1">
      <alignment horizontal="center" vertical="center"/>
      <protection locked="0"/>
    </xf>
    <xf numFmtId="3" fontId="27" fillId="29" borderId="87" xfId="0" applyNumberFormat="1" applyFont="1" applyFill="1" applyBorder="1" applyAlignment="1" applyProtection="1">
      <alignment horizontal="center" vertical="center"/>
      <protection locked="0"/>
    </xf>
    <xf numFmtId="3" fontId="27" fillId="29" borderId="70" xfId="0" applyNumberFormat="1" applyFont="1" applyFill="1" applyBorder="1" applyAlignment="1" applyProtection="1">
      <alignment horizontal="center" vertical="center"/>
      <protection locked="0"/>
    </xf>
    <xf numFmtId="3" fontId="27" fillId="29" borderId="103" xfId="0" applyNumberFormat="1" applyFont="1" applyFill="1" applyBorder="1" applyAlignment="1" applyProtection="1">
      <alignment horizontal="center" vertical="center"/>
    </xf>
    <xf numFmtId="3" fontId="27" fillId="29" borderId="52" xfId="0" applyNumberFormat="1" applyFont="1" applyFill="1" applyBorder="1" applyAlignment="1" applyProtection="1">
      <alignment horizontal="center" vertical="center"/>
      <protection locked="0"/>
    </xf>
    <xf numFmtId="169" fontId="27" fillId="29" borderId="71" xfId="0" applyNumberFormat="1" applyFont="1" applyFill="1" applyBorder="1" applyAlignment="1" applyProtection="1">
      <alignment horizontal="center" vertical="center"/>
      <protection locked="0"/>
    </xf>
    <xf numFmtId="3" fontId="27" fillId="29" borderId="71" xfId="1" applyNumberFormat="1" applyFont="1" applyFill="1" applyBorder="1" applyAlignment="1" applyProtection="1">
      <alignment horizontal="center" vertical="center"/>
      <protection locked="0"/>
    </xf>
    <xf numFmtId="2" fontId="27" fillId="95" borderId="71" xfId="0" applyNumberFormat="1" applyFont="1" applyFill="1" applyBorder="1" applyAlignment="1" applyProtection="1">
      <alignment horizontal="center" vertical="center"/>
      <protection locked="0"/>
    </xf>
    <xf numFmtId="1" fontId="27" fillId="95" borderId="56" xfId="0" applyNumberFormat="1" applyFont="1" applyFill="1" applyBorder="1" applyAlignment="1" applyProtection="1">
      <alignment horizontal="center" vertical="center"/>
    </xf>
    <xf numFmtId="1" fontId="27" fillId="95" borderId="79" xfId="0" applyNumberFormat="1" applyFont="1" applyFill="1" applyBorder="1" applyAlignment="1" applyProtection="1">
      <alignment horizontal="center" vertical="center"/>
    </xf>
    <xf numFmtId="1" fontId="27" fillId="29" borderId="0" xfId="0" applyNumberFormat="1" applyFont="1" applyFill="1" applyBorder="1" applyAlignment="1" applyProtection="1">
      <alignment horizontal="center" vertical="center"/>
    </xf>
    <xf numFmtId="0" fontId="27" fillId="29" borderId="195" xfId="0" applyFont="1" applyFill="1" applyBorder="1" applyAlignment="1" applyProtection="1">
      <alignment horizontal="left" vertical="center"/>
    </xf>
    <xf numFmtId="0" fontId="27" fillId="29" borderId="196" xfId="0" applyFont="1" applyFill="1" applyBorder="1" applyAlignment="1" applyProtection="1">
      <alignment horizontal="center" vertical="center"/>
    </xf>
    <xf numFmtId="169" fontId="27" fillId="29" borderId="127" xfId="0" applyNumberFormat="1" applyFont="1" applyFill="1" applyBorder="1" applyAlignment="1" applyProtection="1">
      <alignment vertical="center"/>
      <protection locked="0"/>
    </xf>
    <xf numFmtId="169" fontId="27" fillId="29" borderId="0" xfId="0" applyNumberFormat="1" applyFont="1" applyFill="1" applyBorder="1" applyAlignment="1" applyProtection="1">
      <alignment vertical="center"/>
      <protection locked="0"/>
    </xf>
    <xf numFmtId="167" fontId="27" fillId="29" borderId="197" xfId="0" applyNumberFormat="1" applyFont="1" applyFill="1" applyBorder="1" applyAlignment="1" applyProtection="1">
      <alignment vertical="center"/>
    </xf>
    <xf numFmtId="3" fontId="27" fillId="29" borderId="71" xfId="0" applyNumberFormat="1" applyFont="1" applyFill="1" applyBorder="1" applyAlignment="1" applyProtection="1">
      <alignment horizontal="center" vertical="center"/>
      <protection locked="0"/>
    </xf>
    <xf numFmtId="3" fontId="27" fillId="29" borderId="54" xfId="0" applyNumberFormat="1" applyFont="1" applyFill="1" applyBorder="1" applyAlignment="1" applyProtection="1">
      <alignment horizontal="right" vertical="center"/>
    </xf>
    <xf numFmtId="1" fontId="27" fillId="95" borderId="54" xfId="0" applyNumberFormat="1" applyFont="1" applyFill="1" applyBorder="1" applyAlignment="1" applyProtection="1">
      <alignment horizontal="center" vertical="center"/>
    </xf>
    <xf numFmtId="14" fontId="101" fillId="43" borderId="76" xfId="0" applyNumberFormat="1" applyFont="1" applyFill="1" applyBorder="1" applyAlignment="1">
      <alignment horizontal="center" vertical="center"/>
    </xf>
    <xf numFmtId="0" fontId="0" fillId="50" borderId="0" xfId="0" applyFill="1" applyAlignment="1">
      <alignment vertical="center"/>
    </xf>
    <xf numFmtId="0" fontId="101" fillId="43" borderId="97" xfId="0" applyNumberFormat="1" applyFont="1" applyFill="1" applyBorder="1" applyAlignment="1" applyProtection="1">
      <alignment horizontal="center" vertical="center"/>
    </xf>
    <xf numFmtId="1" fontId="125" fillId="0" borderId="57" xfId="0" applyNumberFormat="1" applyFont="1" applyBorder="1" applyAlignment="1" applyProtection="1">
      <alignment horizontal="center" vertical="center"/>
    </xf>
    <xf numFmtId="2" fontId="125" fillId="0" borderId="57" xfId="0" applyNumberFormat="1" applyFont="1" applyBorder="1" applyAlignment="1" applyProtection="1">
      <alignment horizontal="center" vertical="center"/>
    </xf>
    <xf numFmtId="1" fontId="101" fillId="0" borderId="57" xfId="0" applyNumberFormat="1" applyFont="1" applyBorder="1" applyAlignment="1" applyProtection="1">
      <alignment horizontal="center" vertical="center"/>
    </xf>
    <xf numFmtId="1" fontId="125" fillId="0" borderId="91" xfId="0" applyNumberFormat="1" applyFont="1" applyBorder="1" applyAlignment="1" applyProtection="1">
      <alignment horizontal="center" vertical="center"/>
    </xf>
    <xf numFmtId="3" fontId="101" fillId="43" borderId="85" xfId="0" applyNumberFormat="1" applyFont="1" applyFill="1" applyBorder="1" applyAlignment="1" applyProtection="1">
      <alignment horizontal="center" vertical="center"/>
    </xf>
    <xf numFmtId="2" fontId="125" fillId="0" borderId="49" xfId="0" applyNumberFormat="1" applyFont="1" applyBorder="1" applyAlignment="1" applyProtection="1">
      <alignment horizontal="center" vertical="center"/>
    </xf>
    <xf numFmtId="3" fontId="101" fillId="43" borderId="97" xfId="0" applyNumberFormat="1" applyFont="1" applyFill="1" applyBorder="1" applyAlignment="1" applyProtection="1">
      <alignment horizontal="center" vertical="center"/>
    </xf>
    <xf numFmtId="3" fontId="101" fillId="0" borderId="85" xfId="0" applyNumberFormat="1" applyFont="1" applyBorder="1" applyAlignment="1" applyProtection="1">
      <alignment horizontal="center" vertical="center"/>
    </xf>
    <xf numFmtId="3" fontId="101" fillId="0" borderId="88" xfId="0" applyNumberFormat="1" applyFont="1" applyBorder="1" applyAlignment="1" applyProtection="1">
      <alignment horizontal="center" vertical="center"/>
    </xf>
    <xf numFmtId="3" fontId="101" fillId="43" borderId="76" xfId="0" applyNumberFormat="1" applyFont="1" applyFill="1" applyBorder="1" applyAlignment="1" applyProtection="1">
      <alignment horizontal="center" vertical="center"/>
    </xf>
    <xf numFmtId="1" fontId="125" fillId="43" borderId="49" xfId="0" applyNumberFormat="1" applyFont="1" applyFill="1" applyBorder="1" applyAlignment="1" applyProtection="1">
      <alignment horizontal="center" vertical="center"/>
    </xf>
    <xf numFmtId="3" fontId="101" fillId="0" borderId="76" xfId="0" applyNumberFormat="1" applyFont="1" applyBorder="1" applyAlignment="1" applyProtection="1">
      <alignment horizontal="center" vertical="center"/>
    </xf>
    <xf numFmtId="1" fontId="125" fillId="0" borderId="49" xfId="0" applyNumberFormat="1" applyFont="1" applyBorder="1" applyAlignment="1" applyProtection="1">
      <alignment horizontal="center" vertical="center"/>
    </xf>
    <xf numFmtId="3" fontId="101" fillId="43" borderId="88" xfId="0" applyNumberFormat="1" applyFont="1" applyFill="1" applyBorder="1" applyAlignment="1" applyProtection="1">
      <alignment horizontal="center" vertical="center"/>
    </xf>
    <xf numFmtId="1" fontId="125" fillId="43" borderId="57" xfId="0" applyNumberFormat="1" applyFont="1" applyFill="1" applyBorder="1" applyAlignment="1" applyProtection="1">
      <alignment horizontal="center" vertical="center"/>
    </xf>
    <xf numFmtId="2" fontId="125" fillId="43" borderId="57" xfId="0" applyNumberFormat="1" applyFont="1" applyFill="1" applyBorder="1" applyAlignment="1" applyProtection="1">
      <alignment horizontal="center" vertical="center"/>
    </xf>
    <xf numFmtId="2" fontId="125" fillId="0" borderId="182" xfId="0" applyNumberFormat="1" applyFont="1" applyBorder="1" applyAlignment="1" applyProtection="1">
      <alignment horizontal="center" vertical="center"/>
    </xf>
    <xf numFmtId="2" fontId="125" fillId="0" borderId="58" xfId="0" applyNumberFormat="1" applyFont="1" applyBorder="1" applyAlignment="1" applyProtection="1">
      <alignment horizontal="center" vertical="center"/>
    </xf>
    <xf numFmtId="3" fontId="101" fillId="0" borderId="97" xfId="0" applyNumberFormat="1" applyFont="1" applyBorder="1" applyAlignment="1" applyProtection="1">
      <alignment horizontal="center" vertical="center"/>
    </xf>
    <xf numFmtId="3" fontId="101" fillId="0" borderId="182" xfId="0" applyNumberFormat="1" applyFont="1" applyBorder="1" applyAlignment="1" applyProtection="1">
      <alignment horizontal="center" vertical="center"/>
    </xf>
    <xf numFmtId="49" fontId="40" fillId="43" borderId="201" xfId="3" applyNumberFormat="1" applyFill="1" applyBorder="1" applyAlignment="1" applyProtection="1">
      <alignment horizontal="center"/>
    </xf>
    <xf numFmtId="164" fontId="126" fillId="31" borderId="0" xfId="0" applyNumberFormat="1" applyFont="1" applyFill="1" applyBorder="1" applyAlignment="1" applyProtection="1">
      <alignment horizontal="center" vertical="center"/>
      <protection locked="0"/>
    </xf>
    <xf numFmtId="169" fontId="125" fillId="0" borderId="49" xfId="0" applyNumberFormat="1" applyFont="1" applyBorder="1" applyAlignment="1" applyProtection="1">
      <alignment horizontal="center" vertical="center"/>
    </xf>
    <xf numFmtId="169" fontId="125" fillId="43" borderId="49" xfId="0" applyNumberFormat="1" applyFont="1" applyFill="1" applyBorder="1" applyAlignment="1" applyProtection="1">
      <alignment horizontal="center" vertical="center"/>
    </xf>
    <xf numFmtId="169" fontId="127" fillId="29" borderId="0" xfId="0" applyNumberFormat="1" applyFont="1" applyFill="1" applyBorder="1" applyAlignment="1" applyProtection="1">
      <alignment horizontal="center" vertical="center"/>
      <protection locked="0"/>
    </xf>
    <xf numFmtId="1" fontId="127" fillId="29" borderId="0" xfId="0" applyNumberFormat="1" applyFont="1" applyFill="1" applyBorder="1" applyAlignment="1" applyProtection="1">
      <alignment horizontal="center" vertical="center"/>
      <protection locked="0"/>
    </xf>
    <xf numFmtId="169" fontId="125" fillId="0" borderId="57" xfId="0" applyNumberFormat="1" applyFont="1" applyBorder="1" applyAlignment="1" applyProtection="1">
      <alignment horizontal="center" vertical="center"/>
    </xf>
    <xf numFmtId="169" fontId="125" fillId="0" borderId="50" xfId="0" applyNumberFormat="1" applyFont="1" applyBorder="1" applyAlignment="1" applyProtection="1">
      <alignment horizontal="center" vertical="center"/>
    </xf>
    <xf numFmtId="1" fontId="125" fillId="43" borderId="50" xfId="0" applyNumberFormat="1" applyFont="1" applyFill="1" applyBorder="1" applyAlignment="1" applyProtection="1">
      <alignment horizontal="center" vertical="center"/>
    </xf>
    <xf numFmtId="169" fontId="125" fillId="0" borderId="182" xfId="0" applyNumberFormat="1" applyFont="1" applyBorder="1" applyAlignment="1" applyProtection="1">
      <alignment horizontal="center" vertical="center"/>
    </xf>
    <xf numFmtId="1" fontId="125" fillId="43" borderId="182" xfId="0" applyNumberFormat="1" applyFont="1" applyFill="1" applyBorder="1" applyAlignment="1" applyProtection="1">
      <alignment horizontal="center" vertical="center"/>
    </xf>
    <xf numFmtId="169" fontId="125" fillId="0" borderId="58" xfId="0" applyNumberFormat="1" applyFont="1" applyBorder="1" applyAlignment="1" applyProtection="1">
      <alignment horizontal="center" vertical="center"/>
    </xf>
    <xf numFmtId="1" fontId="125" fillId="43" borderId="58" xfId="0" applyNumberFormat="1" applyFont="1" applyFill="1" applyBorder="1" applyAlignment="1" applyProtection="1">
      <alignment horizontal="center" vertical="center"/>
    </xf>
    <xf numFmtId="0" fontId="101" fillId="0" borderId="57" xfId="0" applyNumberFormat="1" applyFont="1" applyBorder="1" applyAlignment="1">
      <alignment horizontal="center" vertical="center"/>
    </xf>
    <xf numFmtId="0" fontId="101" fillId="43" borderId="57" xfId="0" applyNumberFormat="1" applyFont="1" applyFill="1" applyBorder="1" applyAlignment="1" applyProtection="1">
      <alignment horizontal="center" vertical="center"/>
    </xf>
    <xf numFmtId="0" fontId="101" fillId="0" borderId="50" xfId="0" applyNumberFormat="1" applyFont="1" applyBorder="1" applyAlignment="1">
      <alignment horizontal="center" vertical="center"/>
    </xf>
    <xf numFmtId="0" fontId="101" fillId="43" borderId="50" xfId="0" applyNumberFormat="1" applyFont="1" applyFill="1" applyBorder="1" applyAlignment="1" applyProtection="1">
      <alignment horizontal="center" vertical="center"/>
    </xf>
    <xf numFmtId="0" fontId="101" fillId="43" borderId="206" xfId="0" applyFont="1" applyFill="1" applyBorder="1" applyAlignment="1">
      <alignment horizontal="left" vertical="center"/>
    </xf>
    <xf numFmtId="1" fontId="124" fillId="43" borderId="199" xfId="3" applyNumberFormat="1" applyFont="1" applyFill="1" applyBorder="1" applyAlignment="1" applyProtection="1">
      <alignment horizontal="center"/>
      <protection locked="0"/>
    </xf>
    <xf numFmtId="1" fontId="101" fillId="43" borderId="85" xfId="3" applyNumberFormat="1" applyFont="1" applyFill="1" applyBorder="1" applyAlignment="1" applyProtection="1">
      <alignment horizontal="centerContinuous" vertical="center"/>
      <protection locked="0"/>
    </xf>
    <xf numFmtId="0" fontId="102" fillId="50" borderId="85" xfId="0" applyFont="1" applyFill="1" applyBorder="1" applyAlignment="1">
      <alignment horizontal="center" vertical="center"/>
    </xf>
    <xf numFmtId="0" fontId="102" fillId="50" borderId="204" xfId="0" applyFont="1" applyFill="1" applyBorder="1" applyAlignment="1">
      <alignment vertical="center"/>
    </xf>
    <xf numFmtId="0" fontId="102" fillId="50" borderId="85" xfId="0" applyFont="1" applyFill="1" applyBorder="1" applyAlignment="1">
      <alignment vertical="center"/>
    </xf>
    <xf numFmtId="0" fontId="102" fillId="43" borderId="179" xfId="0" applyFont="1" applyFill="1" applyBorder="1" applyAlignment="1">
      <alignment horizontal="center" vertical="center"/>
    </xf>
    <xf numFmtId="14" fontId="101" fillId="0" borderId="76" xfId="5" applyNumberFormat="1" applyFont="1" applyBorder="1" applyAlignment="1" applyProtection="1">
      <alignment horizontal="center" vertical="center"/>
      <protection locked="0"/>
    </xf>
    <xf numFmtId="169" fontId="125" fillId="0" borderId="53" xfId="0" applyNumberFormat="1" applyFont="1" applyFill="1" applyBorder="1" applyAlignment="1" applyProtection="1">
      <alignment horizontal="center" vertical="center"/>
    </xf>
    <xf numFmtId="2" fontId="125" fillId="0" borderId="49" xfId="0" applyNumberFormat="1" applyFont="1" applyFill="1" applyBorder="1" applyAlignment="1" applyProtection="1">
      <alignment horizontal="center" vertical="center"/>
    </xf>
    <xf numFmtId="1" fontId="125" fillId="0" borderId="49" xfId="0" applyNumberFormat="1" applyFont="1" applyFill="1" applyBorder="1" applyAlignment="1" applyProtection="1">
      <alignment horizontal="center" vertical="center"/>
    </xf>
    <xf numFmtId="1" fontId="125" fillId="0" borderId="53" xfId="0" applyNumberFormat="1" applyFont="1" applyFill="1" applyBorder="1" applyAlignment="1" applyProtection="1">
      <alignment horizontal="center" vertical="center"/>
    </xf>
    <xf numFmtId="169" fontId="125" fillId="0" borderId="57" xfId="0" applyNumberFormat="1" applyFont="1" applyFill="1" applyBorder="1" applyAlignment="1" applyProtection="1">
      <alignment horizontal="center" vertical="center"/>
    </xf>
    <xf numFmtId="2" fontId="125" fillId="0" borderId="49" xfId="0" applyNumberFormat="1" applyFont="1" applyFill="1" applyBorder="1" applyAlignment="1" applyProtection="1">
      <alignment horizontal="center" vertical="center" wrapText="1"/>
    </xf>
    <xf numFmtId="169" fontId="125" fillId="0" borderId="58" xfId="0" applyNumberFormat="1" applyFont="1" applyFill="1" applyBorder="1" applyAlignment="1" applyProtection="1">
      <alignment horizontal="center" vertical="center"/>
    </xf>
    <xf numFmtId="1" fontId="125" fillId="0" borderId="57" xfId="0" applyNumberFormat="1" applyFont="1" applyFill="1" applyBorder="1" applyAlignment="1" applyProtection="1">
      <alignment horizontal="center" vertical="center"/>
    </xf>
    <xf numFmtId="169" fontId="125" fillId="0" borderId="49" xfId="0" applyNumberFormat="1" applyFont="1" applyFill="1" applyBorder="1" applyAlignment="1" applyProtection="1">
      <alignment horizontal="center" vertical="center"/>
    </xf>
    <xf numFmtId="169" fontId="125" fillId="0" borderId="88" xfId="0" applyNumberFormat="1" applyFont="1" applyFill="1" applyBorder="1" applyAlignment="1" applyProtection="1">
      <alignment horizontal="center" vertical="center"/>
    </xf>
    <xf numFmtId="169" fontId="102" fillId="0" borderId="0" xfId="259" applyNumberFormat="1" applyFont="1" applyAlignment="1">
      <alignment horizontal="center"/>
    </xf>
    <xf numFmtId="169" fontId="102" fillId="0" borderId="0" xfId="259" applyNumberFormat="1" applyFont="1" applyFill="1"/>
    <xf numFmtId="169" fontId="102" fillId="0" borderId="0" xfId="259" applyNumberFormat="1" applyFont="1" applyFill="1" applyAlignment="1">
      <alignment horizontal="center"/>
    </xf>
    <xf numFmtId="169" fontId="102" fillId="0" borderId="0" xfId="259" applyNumberFormat="1" applyFont="1"/>
    <xf numFmtId="1" fontId="129" fillId="94" borderId="194" xfId="0" applyNumberFormat="1" applyFont="1" applyFill="1" applyBorder="1" applyAlignment="1" applyProtection="1">
      <alignment horizontal="center" vertical="center"/>
    </xf>
    <xf numFmtId="49" fontId="130" fillId="43" borderId="201" xfId="3" applyNumberFormat="1" applyFont="1" applyFill="1" applyBorder="1" applyAlignment="1" applyProtection="1">
      <alignment horizontal="center"/>
    </xf>
    <xf numFmtId="49" fontId="130" fillId="43" borderId="204" xfId="3" applyNumberFormat="1" applyFont="1" applyFill="1" applyBorder="1" applyAlignment="1" applyProtection="1">
      <alignment horizontal="center"/>
    </xf>
    <xf numFmtId="0" fontId="66" fillId="43" borderId="0" xfId="0" applyFont="1" applyFill="1"/>
    <xf numFmtId="49" fontId="66" fillId="43" borderId="204" xfId="3" applyNumberFormat="1" applyFont="1" applyFill="1" applyBorder="1" applyAlignment="1" applyProtection="1">
      <alignment horizontal="center"/>
    </xf>
    <xf numFmtId="49" fontId="66" fillId="43" borderId="201" xfId="3" applyNumberFormat="1" applyFont="1" applyFill="1" applyBorder="1" applyAlignment="1" applyProtection="1">
      <alignment horizontal="center"/>
    </xf>
    <xf numFmtId="0" fontId="96" fillId="0" borderId="0" xfId="0" applyFont="1" applyBorder="1" applyAlignment="1"/>
    <xf numFmtId="0" fontId="96" fillId="0" borderId="94" xfId="0" applyFont="1" applyBorder="1" applyAlignment="1"/>
    <xf numFmtId="0" fontId="51" fillId="23" borderId="118" xfId="0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26" fillId="23" borderId="118" xfId="0" applyFont="1" applyFill="1" applyBorder="1" applyAlignment="1" applyProtection="1">
      <alignment horizontal="center" vertical="center"/>
      <protection locked="0"/>
    </xf>
    <xf numFmtId="0" fontId="26" fillId="23" borderId="0" xfId="0" applyFont="1" applyFill="1" applyBorder="1" applyAlignment="1" applyProtection="1">
      <alignment horizontal="center" vertical="center"/>
      <protection locked="0"/>
    </xf>
    <xf numFmtId="0" fontId="35" fillId="23" borderId="119" xfId="0" applyFont="1" applyFill="1" applyBorder="1" applyAlignment="1" applyProtection="1">
      <alignment horizontal="center" vertical="center"/>
      <protection locked="0"/>
    </xf>
    <xf numFmtId="0" fontId="35" fillId="23" borderId="1" xfId="0" applyFont="1" applyFill="1" applyBorder="1" applyAlignment="1" applyProtection="1">
      <alignment horizontal="center" vertical="center"/>
      <protection locked="0"/>
    </xf>
    <xf numFmtId="0" fontId="98" fillId="14" borderId="120" xfId="0" applyFont="1" applyFill="1" applyBorder="1" applyAlignment="1" applyProtection="1">
      <alignment horizontal="center" vertical="center"/>
      <protection locked="0"/>
    </xf>
    <xf numFmtId="0" fontId="98" fillId="14" borderId="121" xfId="0" applyFont="1" applyFill="1" applyBorder="1" applyAlignment="1" applyProtection="1">
      <alignment horizontal="center" vertical="center"/>
      <protection locked="0"/>
    </xf>
    <xf numFmtId="0" fontId="26" fillId="23" borderId="37" xfId="0" applyFont="1" applyFill="1" applyBorder="1" applyAlignment="1" applyProtection="1">
      <alignment horizontal="center" vertical="center"/>
    </xf>
    <xf numFmtId="0" fontId="26" fillId="23" borderId="14" xfId="0" applyFont="1" applyFill="1" applyBorder="1" applyAlignment="1" applyProtection="1">
      <alignment horizontal="center" vertical="center"/>
    </xf>
    <xf numFmtId="49" fontId="101" fillId="43" borderId="179" xfId="3" applyNumberFormat="1" applyFont="1" applyFill="1" applyBorder="1" applyAlignment="1" applyProtection="1">
      <alignment horizontal="center"/>
    </xf>
    <xf numFmtId="49" fontId="101" fillId="43" borderId="201" xfId="3" applyNumberFormat="1" applyFont="1" applyFill="1" applyBorder="1" applyAlignment="1" applyProtection="1">
      <alignment horizontal="center"/>
    </xf>
    <xf numFmtId="0" fontId="102" fillId="43" borderId="179" xfId="0" applyFont="1" applyFill="1" applyBorder="1" applyAlignment="1">
      <alignment horizontal="center" vertical="center"/>
    </xf>
    <xf numFmtId="0" fontId="102" fillId="43" borderId="204" xfId="0" applyFont="1" applyFill="1" applyBorder="1" applyAlignment="1">
      <alignment horizontal="center" vertical="center"/>
    </xf>
    <xf numFmtId="164" fontId="49" fillId="31" borderId="118" xfId="0" applyNumberFormat="1" applyFont="1" applyFill="1" applyBorder="1" applyAlignment="1" applyProtection="1">
      <alignment horizontal="center" vertical="center"/>
      <protection locked="0"/>
    </xf>
    <xf numFmtId="164" fontId="49" fillId="31" borderId="0" xfId="0" applyNumberFormat="1" applyFont="1" applyFill="1" applyBorder="1" applyAlignment="1" applyProtection="1">
      <alignment horizontal="center" vertical="center"/>
      <protection locked="0"/>
    </xf>
    <xf numFmtId="1" fontId="101" fillId="62" borderId="179" xfId="3" applyNumberFormat="1" applyFont="1" applyFill="1" applyBorder="1" applyAlignment="1" applyProtection="1">
      <alignment horizontal="center" vertical="center"/>
      <protection locked="0"/>
    </xf>
    <xf numFmtId="1" fontId="101" fillId="62" borderId="180" xfId="3" applyNumberFormat="1" applyFont="1" applyFill="1" applyBorder="1" applyAlignment="1" applyProtection="1">
      <alignment horizontal="center" vertical="center"/>
      <protection locked="0"/>
    </xf>
    <xf numFmtId="0" fontId="101" fillId="43" borderId="180" xfId="0" applyFont="1" applyFill="1" applyBorder="1" applyAlignment="1">
      <alignment horizontal="center" vertical="center"/>
    </xf>
    <xf numFmtId="0" fontId="101" fillId="43" borderId="93" xfId="0" applyFont="1" applyFill="1" applyBorder="1" applyAlignment="1">
      <alignment horizontal="center" vertical="center"/>
    </xf>
    <xf numFmtId="1" fontId="101" fillId="62" borderId="201" xfId="3" applyNumberFormat="1" applyFont="1" applyFill="1" applyBorder="1" applyAlignment="1" applyProtection="1">
      <alignment horizontal="center" vertical="center"/>
      <protection locked="0"/>
    </xf>
    <xf numFmtId="49" fontId="124" fillId="43" borderId="179" xfId="3" applyNumberFormat="1" applyFont="1" applyFill="1" applyBorder="1" applyAlignment="1" applyProtection="1">
      <alignment horizontal="center"/>
    </xf>
    <xf numFmtId="49" fontId="124" fillId="43" borderId="201" xfId="3" applyNumberFormat="1" applyFont="1" applyFill="1" applyBorder="1" applyAlignment="1" applyProtection="1">
      <alignment horizontal="center"/>
    </xf>
    <xf numFmtId="1" fontId="101" fillId="62" borderId="208" xfId="3" applyNumberFormat="1" applyFont="1" applyFill="1" applyBorder="1" applyAlignment="1" applyProtection="1">
      <alignment horizontal="center" vertical="center"/>
      <protection locked="0"/>
    </xf>
    <xf numFmtId="1" fontId="101" fillId="62" borderId="209" xfId="3" applyNumberFormat="1" applyFont="1" applyFill="1" applyBorder="1" applyAlignment="1" applyProtection="1">
      <alignment horizontal="center" vertical="center"/>
      <protection locked="0"/>
    </xf>
    <xf numFmtId="1" fontId="101" fillId="62" borderId="210" xfId="3" applyNumberFormat="1" applyFont="1" applyFill="1" applyBorder="1" applyAlignment="1" applyProtection="1">
      <alignment horizontal="center" vertical="center"/>
      <protection locked="0"/>
    </xf>
    <xf numFmtId="1" fontId="101" fillId="62" borderId="93" xfId="3" applyNumberFormat="1" applyFont="1" applyFill="1" applyBorder="1" applyAlignment="1" applyProtection="1">
      <alignment horizontal="center" vertical="center"/>
      <protection locked="0"/>
    </xf>
    <xf numFmtId="1" fontId="101" fillId="62" borderId="200" xfId="3" applyNumberFormat="1" applyFont="1" applyFill="1" applyBorder="1" applyAlignment="1" applyProtection="1">
      <alignment horizontal="center" vertical="center"/>
      <protection locked="0"/>
    </xf>
    <xf numFmtId="1" fontId="101" fillId="62" borderId="204" xfId="3" applyNumberFormat="1" applyFont="1" applyFill="1" applyBorder="1" applyAlignment="1" applyProtection="1">
      <alignment horizontal="center" vertical="center"/>
      <protection locked="0"/>
    </xf>
    <xf numFmtId="1" fontId="101" fillId="62" borderId="86" xfId="3" applyNumberFormat="1" applyFont="1" applyFill="1" applyBorder="1" applyAlignment="1" applyProtection="1">
      <alignment horizontal="center" vertical="center"/>
      <protection locked="0"/>
    </xf>
    <xf numFmtId="1" fontId="101" fillId="62" borderId="85" xfId="3" applyNumberFormat="1" applyFont="1" applyFill="1" applyBorder="1" applyAlignment="1" applyProtection="1">
      <alignment horizontal="center" vertical="center"/>
      <protection locked="0"/>
    </xf>
    <xf numFmtId="0" fontId="101" fillId="43" borderId="85" xfId="0" applyFont="1" applyFill="1" applyBorder="1" applyAlignment="1">
      <alignment horizontal="center" vertical="center"/>
    </xf>
    <xf numFmtId="1" fontId="101" fillId="43" borderId="179" xfId="3" applyNumberFormat="1" applyFont="1" applyFill="1" applyBorder="1" applyAlignment="1" applyProtection="1">
      <alignment horizontal="center" vertical="center"/>
      <protection locked="0"/>
    </xf>
    <xf numFmtId="1" fontId="101" fillId="43" borderId="180" xfId="3" applyNumberFormat="1" applyFont="1" applyFill="1" applyBorder="1" applyAlignment="1" applyProtection="1">
      <alignment horizontal="center" vertical="center"/>
      <protection locked="0"/>
    </xf>
    <xf numFmtId="49" fontId="124" fillId="43" borderId="86" xfId="3" applyNumberFormat="1" applyFont="1" applyFill="1" applyBorder="1" applyAlignment="1" applyProtection="1">
      <alignment horizontal="center"/>
    </xf>
    <xf numFmtId="49" fontId="124" fillId="43" borderId="180" xfId="3" applyNumberFormat="1" applyFont="1" applyFill="1" applyBorder="1" applyAlignment="1" applyProtection="1">
      <alignment horizontal="center"/>
    </xf>
    <xf numFmtId="49" fontId="124" fillId="43" borderId="85" xfId="3" applyNumberFormat="1" applyFont="1" applyFill="1" applyBorder="1" applyAlignment="1" applyProtection="1">
      <alignment horizontal="center"/>
    </xf>
    <xf numFmtId="0" fontId="101" fillId="43" borderId="86" xfId="0" applyFont="1" applyFill="1" applyBorder="1" applyAlignment="1">
      <alignment horizontal="center"/>
    </xf>
    <xf numFmtId="0" fontId="101" fillId="43" borderId="180" xfId="0" applyFont="1" applyFill="1" applyBorder="1" applyAlignment="1">
      <alignment horizontal="center"/>
    </xf>
    <xf numFmtId="0" fontId="101" fillId="43" borderId="85" xfId="0" applyFont="1" applyFill="1" applyBorder="1" applyAlignment="1">
      <alignment horizontal="center"/>
    </xf>
    <xf numFmtId="0" fontId="101" fillId="43" borderId="179" xfId="0" applyFont="1" applyFill="1" applyBorder="1" applyAlignment="1">
      <alignment horizontal="center"/>
    </xf>
    <xf numFmtId="0" fontId="101" fillId="43" borderId="93" xfId="0" applyFont="1" applyFill="1" applyBorder="1" applyAlignment="1">
      <alignment horizontal="center"/>
    </xf>
    <xf numFmtId="164" fontId="49" fillId="31" borderId="37" xfId="0" applyNumberFormat="1" applyFont="1" applyFill="1" applyBorder="1" applyAlignment="1" applyProtection="1">
      <alignment horizontal="center" vertical="center"/>
      <protection locked="0"/>
    </xf>
    <xf numFmtId="164" fontId="49" fillId="31" borderId="14" xfId="0" applyNumberFormat="1" applyFont="1" applyFill="1" applyBorder="1" applyAlignment="1" applyProtection="1">
      <alignment horizontal="center" vertical="center"/>
      <protection locked="0"/>
    </xf>
    <xf numFmtId="0" fontId="10" fillId="20" borderId="44" xfId="0" applyFont="1" applyFill="1" applyBorder="1" applyAlignment="1" applyProtection="1">
      <alignment horizontal="center"/>
    </xf>
    <xf numFmtId="0" fontId="10" fillId="20" borderId="12" xfId="0" applyFont="1" applyFill="1" applyBorder="1" applyAlignment="1" applyProtection="1">
      <alignment horizontal="center"/>
    </xf>
    <xf numFmtId="0" fontId="10" fillId="20" borderId="13" xfId="0" applyFont="1" applyFill="1" applyBorder="1" applyAlignment="1" applyProtection="1">
      <alignment horizontal="center"/>
    </xf>
    <xf numFmtId="0" fontId="36" fillId="23" borderId="37" xfId="0" applyFont="1" applyFill="1" applyBorder="1" applyAlignment="1" applyProtection="1">
      <alignment horizontal="center" vertical="center"/>
      <protection locked="0"/>
    </xf>
    <xf numFmtId="0" fontId="36" fillId="23" borderId="14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10" fillId="3" borderId="13" xfId="0" applyFont="1" applyFill="1" applyBorder="1" applyAlignment="1" applyProtection="1">
      <alignment horizontal="center"/>
    </xf>
    <xf numFmtId="0" fontId="10" fillId="21" borderId="44" xfId="0" applyFont="1" applyFill="1" applyBorder="1" applyAlignment="1" applyProtection="1">
      <alignment horizontal="center"/>
      <protection locked="0"/>
    </xf>
    <xf numFmtId="0" fontId="10" fillId="21" borderId="13" xfId="0" applyFont="1" applyFill="1" applyBorder="1" applyAlignment="1" applyProtection="1">
      <alignment horizontal="center"/>
      <protection locked="0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164" fontId="10" fillId="3" borderId="44" xfId="0" applyNumberFormat="1" applyFont="1" applyFill="1" applyBorder="1" applyAlignment="1" applyProtection="1">
      <alignment horizontal="center"/>
    </xf>
    <xf numFmtId="0" fontId="10" fillId="97" borderId="37" xfId="0" applyFont="1" applyFill="1" applyBorder="1" applyAlignment="1" applyProtection="1">
      <alignment horizontal="center"/>
    </xf>
    <xf numFmtId="0" fontId="10" fillId="97" borderId="14" xfId="0" applyFont="1" applyFill="1" applyBorder="1" applyAlignment="1" applyProtection="1">
      <alignment horizontal="center"/>
    </xf>
    <xf numFmtId="0" fontId="10" fillId="97" borderId="3" xfId="0" applyFont="1" applyFill="1" applyBorder="1" applyAlignment="1" applyProtection="1">
      <alignment horizontal="center"/>
    </xf>
    <xf numFmtId="0" fontId="10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101" fillId="0" borderId="179" xfId="3" applyFont="1" applyBorder="1" applyAlignment="1" applyProtection="1">
      <alignment horizontal="center"/>
    </xf>
    <xf numFmtId="0" fontId="101" fillId="0" borderId="180" xfId="3" applyFont="1" applyBorder="1" applyAlignment="1" applyProtection="1">
      <alignment horizontal="center"/>
    </xf>
    <xf numFmtId="0" fontId="101" fillId="0" borderId="93" xfId="3" applyFont="1" applyBorder="1" applyAlignment="1" applyProtection="1">
      <alignment horizontal="center"/>
    </xf>
    <xf numFmtId="1" fontId="101" fillId="61" borderId="179" xfId="3" applyNumberFormat="1" applyFont="1" applyFill="1" applyBorder="1" applyAlignment="1" applyProtection="1">
      <alignment horizontal="center" vertical="center"/>
      <protection locked="0"/>
    </xf>
    <xf numFmtId="0" fontId="101" fillId="43" borderId="180" xfId="3" applyFont="1" applyFill="1" applyBorder="1" applyAlignment="1" applyProtection="1">
      <alignment horizontal="center" vertical="center"/>
    </xf>
    <xf numFmtId="0" fontId="101" fillId="43" borderId="93" xfId="3" applyFont="1" applyFill="1" applyBorder="1" applyAlignment="1" applyProtection="1">
      <alignment horizontal="center" vertical="center"/>
    </xf>
    <xf numFmtId="1" fontId="101" fillId="61" borderId="180" xfId="3" applyNumberFormat="1" applyFont="1" applyFill="1" applyBorder="1" applyAlignment="1" applyProtection="1">
      <alignment horizontal="center" vertical="center"/>
      <protection locked="0"/>
    </xf>
    <xf numFmtId="1" fontId="101" fillId="61" borderId="93" xfId="3" applyNumberFormat="1" applyFont="1" applyFill="1" applyBorder="1" applyAlignment="1" applyProtection="1">
      <alignment horizontal="center" vertical="center"/>
      <protection locked="0"/>
    </xf>
    <xf numFmtId="0" fontId="25" fillId="38" borderId="120" xfId="0" applyFont="1" applyFill="1" applyBorder="1" applyAlignment="1" applyProtection="1">
      <alignment horizontal="center" vertical="center"/>
      <protection locked="0"/>
    </xf>
    <xf numFmtId="0" fontId="25" fillId="38" borderId="121" xfId="0" applyFont="1" applyFill="1" applyBorder="1" applyAlignment="1" applyProtection="1">
      <alignment horizontal="center" vertical="center"/>
      <protection locked="0"/>
    </xf>
    <xf numFmtId="0" fontId="25" fillId="38" borderId="14" xfId="0" applyFont="1" applyFill="1" applyBorder="1" applyAlignment="1" applyProtection="1">
      <alignment horizontal="center" vertical="center"/>
      <protection locked="0"/>
    </xf>
    <xf numFmtId="0" fontId="25" fillId="38" borderId="3" xfId="0" applyFont="1" applyFill="1" applyBorder="1" applyAlignment="1" applyProtection="1">
      <alignment horizontal="center" vertical="center"/>
      <protection locked="0"/>
    </xf>
    <xf numFmtId="0" fontId="10" fillId="21" borderId="88" xfId="0" applyFont="1" applyFill="1" applyBorder="1" applyAlignment="1" applyProtection="1">
      <alignment horizontal="center"/>
    </xf>
    <xf numFmtId="0" fontId="10" fillId="21" borderId="57" xfId="0" applyFont="1" applyFill="1" applyBorder="1" applyAlignment="1" applyProtection="1">
      <alignment horizontal="center"/>
    </xf>
    <xf numFmtId="0" fontId="10" fillId="21" borderId="80" xfId="0" applyFont="1" applyFill="1" applyBorder="1" applyAlignment="1" applyProtection="1">
      <alignment horizontal="center"/>
    </xf>
    <xf numFmtId="0" fontId="10" fillId="36" borderId="122" xfId="0" applyFont="1" applyFill="1" applyBorder="1" applyAlignment="1" applyProtection="1">
      <alignment horizontal="center"/>
    </xf>
    <xf numFmtId="0" fontId="10" fillId="36" borderId="123" xfId="0" applyFont="1" applyFill="1" applyBorder="1" applyAlignment="1" applyProtection="1">
      <alignment horizontal="center"/>
    </xf>
    <xf numFmtId="165" fontId="50" fillId="39" borderId="44" xfId="0" applyNumberFormat="1" applyFont="1" applyFill="1" applyBorder="1" applyAlignment="1" applyProtection="1">
      <alignment horizontal="center" vertical="center"/>
    </xf>
    <xf numFmtId="165" fontId="50" fillId="39" borderId="12" xfId="0" applyNumberFormat="1" applyFont="1" applyFill="1" applyBorder="1" applyAlignment="1" applyProtection="1">
      <alignment horizontal="center" vertical="center"/>
    </xf>
    <xf numFmtId="165" fontId="50" fillId="39" borderId="14" xfId="0" applyNumberFormat="1" applyFont="1" applyFill="1" applyBorder="1" applyAlignment="1" applyProtection="1">
      <alignment horizontal="center" vertical="center"/>
    </xf>
    <xf numFmtId="165" fontId="50" fillId="39" borderId="3" xfId="0" applyNumberFormat="1" applyFont="1" applyFill="1" applyBorder="1" applyAlignment="1" applyProtection="1">
      <alignment horizontal="center" vertical="center"/>
    </xf>
    <xf numFmtId="0" fontId="51" fillId="28" borderId="45" xfId="0" applyFont="1" applyFill="1" applyBorder="1" applyAlignment="1" applyProtection="1">
      <alignment horizontal="center" vertical="center"/>
    </xf>
    <xf numFmtId="0" fontId="51" fillId="28" borderId="46" xfId="0" applyFont="1" applyFill="1" applyBorder="1" applyAlignment="1" applyProtection="1">
      <alignment horizontal="center" vertical="center"/>
    </xf>
    <xf numFmtId="0" fontId="51" fillId="28" borderId="38" xfId="0" applyFont="1" applyFill="1" applyBorder="1" applyAlignment="1" applyProtection="1">
      <alignment horizontal="center" vertical="center"/>
    </xf>
    <xf numFmtId="0" fontId="51" fillId="2" borderId="124" xfId="0" applyFont="1" applyFill="1" applyBorder="1" applyAlignment="1" applyProtection="1">
      <alignment horizontal="center" vertical="center"/>
    </xf>
    <xf numFmtId="0" fontId="51" fillId="2" borderId="122" xfId="0" applyFont="1" applyFill="1" applyBorder="1" applyAlignment="1" applyProtection="1">
      <alignment horizontal="center" vertical="center"/>
    </xf>
    <xf numFmtId="0" fontId="51" fillId="2" borderId="123" xfId="0" applyFont="1" applyFill="1" applyBorder="1" applyAlignment="1" applyProtection="1">
      <alignment horizontal="center" vertical="center"/>
    </xf>
    <xf numFmtId="0" fontId="51" fillId="2" borderId="45" xfId="0" applyFont="1" applyFill="1" applyBorder="1" applyAlignment="1" applyProtection="1">
      <alignment horizontal="center" vertical="center"/>
    </xf>
    <xf numFmtId="0" fontId="51" fillId="2" borderId="46" xfId="0" applyFont="1" applyFill="1" applyBorder="1" applyAlignment="1" applyProtection="1">
      <alignment horizontal="center" vertical="center"/>
    </xf>
    <xf numFmtId="0" fontId="51" fillId="2" borderId="38" xfId="0" applyFont="1" applyFill="1" applyBorder="1" applyAlignment="1" applyProtection="1">
      <alignment horizontal="center" vertical="center"/>
    </xf>
    <xf numFmtId="0" fontId="51" fillId="28" borderId="124" xfId="0" applyFont="1" applyFill="1" applyBorder="1" applyAlignment="1" applyProtection="1">
      <alignment horizontal="center" vertical="center"/>
    </xf>
    <xf numFmtId="0" fontId="51" fillId="28" borderId="122" xfId="0" applyFont="1" applyFill="1" applyBorder="1" applyAlignment="1" applyProtection="1">
      <alignment horizontal="center" vertical="center"/>
    </xf>
    <xf numFmtId="0" fontId="51" fillId="28" borderId="123" xfId="0" applyFont="1" applyFill="1" applyBorder="1" applyAlignment="1" applyProtection="1">
      <alignment horizontal="center" vertical="center"/>
    </xf>
    <xf numFmtId="0" fontId="36" fillId="23" borderId="3" xfId="0" applyFont="1" applyFill="1" applyBorder="1" applyAlignment="1" applyProtection="1">
      <alignment horizontal="center" vertical="center"/>
      <protection locked="0"/>
    </xf>
    <xf numFmtId="0" fontId="35" fillId="23" borderId="6" xfId="0" applyFont="1" applyFill="1" applyBorder="1" applyAlignment="1" applyProtection="1">
      <alignment horizontal="center" vertical="center"/>
      <protection locked="0"/>
    </xf>
    <xf numFmtId="0" fontId="10" fillId="24" borderId="44" xfId="0" applyFont="1" applyFill="1" applyBorder="1" applyAlignment="1" applyProtection="1">
      <alignment horizontal="center"/>
    </xf>
    <xf numFmtId="0" fontId="10" fillId="24" borderId="12" xfId="0" applyFont="1" applyFill="1" applyBorder="1" applyAlignment="1" applyProtection="1">
      <alignment horizontal="center"/>
    </xf>
    <xf numFmtId="0" fontId="10" fillId="24" borderId="13" xfId="0" applyFont="1" applyFill="1" applyBorder="1" applyAlignment="1" applyProtection="1">
      <alignment horizontal="center"/>
    </xf>
    <xf numFmtId="165" fontId="25" fillId="40" borderId="37" xfId="0" applyNumberFormat="1" applyFont="1" applyFill="1" applyBorder="1" applyAlignment="1" applyProtection="1">
      <alignment horizontal="center" vertical="center"/>
    </xf>
    <xf numFmtId="165" fontId="25" fillId="40" borderId="14" xfId="0" applyNumberFormat="1" applyFont="1" applyFill="1" applyBorder="1" applyAlignment="1" applyProtection="1">
      <alignment horizontal="center" vertical="center"/>
    </xf>
    <xf numFmtId="165" fontId="25" fillId="40" borderId="3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23" borderId="73" xfId="0" applyFont="1" applyFill="1" applyBorder="1" applyAlignment="1">
      <alignment horizontal="center"/>
    </xf>
    <xf numFmtId="0" fontId="36" fillId="23" borderId="49" xfId="0" applyFont="1" applyFill="1" applyBorder="1" applyAlignment="1" applyProtection="1">
      <alignment horizontal="center" vertical="center"/>
      <protection locked="0"/>
    </xf>
    <xf numFmtId="0" fontId="31" fillId="23" borderId="49" xfId="0" applyFont="1" applyFill="1" applyBorder="1" applyAlignment="1">
      <alignment horizontal="center" vertical="center"/>
    </xf>
    <xf numFmtId="0" fontId="41" fillId="33" borderId="120" xfId="4" applyFont="1" applyFill="1" applyBorder="1" applyAlignment="1" applyProtection="1">
      <alignment horizontal="center" vertical="center"/>
      <protection locked="0"/>
    </xf>
    <xf numFmtId="0" fontId="41" fillId="33" borderId="121" xfId="4" applyFont="1" applyFill="1" applyBorder="1" applyAlignment="1" applyProtection="1">
      <alignment horizontal="center" vertical="center"/>
      <protection locked="0"/>
    </xf>
    <xf numFmtId="0" fontId="41" fillId="33" borderId="23" xfId="4" applyFont="1" applyFill="1" applyBorder="1" applyAlignment="1" applyProtection="1">
      <alignment horizontal="center" vertical="center"/>
      <protection locked="0"/>
    </xf>
    <xf numFmtId="0" fontId="26" fillId="23" borderId="37" xfId="0" applyFont="1" applyFill="1" applyBorder="1" applyAlignment="1">
      <alignment horizontal="center"/>
    </xf>
    <xf numFmtId="0" fontId="26" fillId="23" borderId="14" xfId="0" applyFont="1" applyFill="1" applyBorder="1" applyAlignment="1">
      <alignment horizontal="center"/>
    </xf>
    <xf numFmtId="0" fontId="26" fillId="23" borderId="3" xfId="0" applyFont="1" applyFill="1" applyBorder="1" applyAlignment="1">
      <alignment horizontal="center"/>
    </xf>
    <xf numFmtId="0" fontId="36" fillId="23" borderId="118" xfId="0" applyFont="1" applyFill="1" applyBorder="1" applyAlignment="1" applyProtection="1">
      <alignment horizontal="center" vertical="center"/>
      <protection locked="0"/>
    </xf>
    <xf numFmtId="0" fontId="36" fillId="23" borderId="0" xfId="0" applyFont="1" applyFill="1" applyBorder="1" applyAlignment="1" applyProtection="1">
      <alignment horizontal="center" vertical="center"/>
      <protection locked="0"/>
    </xf>
    <xf numFmtId="0" fontId="36" fillId="23" borderId="11" xfId="0" applyFont="1" applyFill="1" applyBorder="1" applyAlignment="1" applyProtection="1">
      <alignment horizontal="center" vertical="center"/>
      <protection locked="0"/>
    </xf>
    <xf numFmtId="0" fontId="31" fillId="23" borderId="118" xfId="0" applyFont="1" applyFill="1" applyBorder="1" applyAlignment="1">
      <alignment horizontal="center" vertical="center"/>
    </xf>
    <xf numFmtId="0" fontId="31" fillId="23" borderId="0" xfId="0" applyFont="1" applyFill="1" applyBorder="1" applyAlignment="1">
      <alignment horizontal="center" vertical="center"/>
    </xf>
    <xf numFmtId="0" fontId="31" fillId="23" borderId="11" xfId="0" applyFont="1" applyFill="1" applyBorder="1" applyAlignment="1">
      <alignment horizontal="center" vertical="center"/>
    </xf>
    <xf numFmtId="0" fontId="24" fillId="23" borderId="125" xfId="0" applyFont="1" applyFill="1" applyBorder="1" applyAlignment="1" applyProtection="1">
      <alignment horizontal="center"/>
      <protection locked="0"/>
    </xf>
    <xf numFmtId="0" fontId="24" fillId="23" borderId="126" xfId="0" applyFont="1" applyFill="1" applyBorder="1" applyAlignment="1" applyProtection="1">
      <alignment horizontal="center"/>
      <protection locked="0"/>
    </xf>
    <xf numFmtId="0" fontId="24" fillId="23" borderId="53" xfId="0" applyFont="1" applyFill="1" applyBorder="1" applyAlignment="1" applyProtection="1">
      <alignment horizontal="center"/>
      <protection locked="0"/>
    </xf>
    <xf numFmtId="172" fontId="24" fillId="23" borderId="127" xfId="0" applyNumberFormat="1" applyFont="1" applyFill="1" applyBorder="1" applyAlignment="1" applyProtection="1">
      <alignment horizontal="center"/>
      <protection locked="0"/>
    </xf>
    <xf numFmtId="172" fontId="24" fillId="23" borderId="94" xfId="0" applyNumberFormat="1" applyFont="1" applyFill="1" applyBorder="1" applyAlignment="1" applyProtection="1">
      <alignment horizontal="center"/>
      <protection locked="0"/>
    </xf>
    <xf numFmtId="172" fontId="24" fillId="23" borderId="54" xfId="0" applyNumberFormat="1" applyFont="1" applyFill="1" applyBorder="1" applyAlignment="1" applyProtection="1">
      <alignment horizontal="center"/>
      <protection locked="0"/>
    </xf>
    <xf numFmtId="0" fontId="10" fillId="60" borderId="37" xfId="0" applyFont="1" applyFill="1" applyBorder="1" applyAlignment="1" applyProtection="1">
      <alignment horizontal="center"/>
    </xf>
    <xf numFmtId="0" fontId="10" fillId="60" borderId="14" xfId="0" applyFont="1" applyFill="1" applyBorder="1" applyAlignment="1" applyProtection="1">
      <alignment horizontal="center"/>
    </xf>
    <xf numFmtId="0" fontId="10" fillId="60" borderId="3" xfId="0" applyFont="1" applyFill="1" applyBorder="1" applyAlignment="1" applyProtection="1">
      <alignment horizontal="center"/>
    </xf>
    <xf numFmtId="164" fontId="49" fillId="31" borderId="39" xfId="0" applyNumberFormat="1" applyFont="1" applyFill="1" applyBorder="1" applyAlignment="1" applyProtection="1">
      <alignment horizontal="center" vertical="center"/>
      <protection locked="0"/>
    </xf>
    <xf numFmtId="164" fontId="49" fillId="31" borderId="42" xfId="0" applyNumberFormat="1" applyFont="1" applyFill="1" applyBorder="1" applyAlignment="1" applyProtection="1">
      <alignment horizontal="center" vertical="center"/>
      <protection locked="0"/>
    </xf>
    <xf numFmtId="0" fontId="60" fillId="43" borderId="94" xfId="0" applyFont="1" applyFill="1" applyBorder="1" applyAlignment="1">
      <alignment horizontal="center"/>
    </xf>
    <xf numFmtId="0" fontId="60" fillId="0" borderId="94" xfId="0" applyFont="1" applyBorder="1" applyAlignment="1">
      <alignment horizontal="center"/>
    </xf>
    <xf numFmtId="0" fontId="91" fillId="23" borderId="125" xfId="0" applyFont="1" applyFill="1" applyBorder="1" applyAlignment="1" applyProtection="1">
      <alignment horizontal="center" vertical="center"/>
      <protection locked="0"/>
    </xf>
    <xf numFmtId="0" fontId="91" fillId="23" borderId="126" xfId="0" applyFont="1" applyFill="1" applyBorder="1" applyAlignment="1" applyProtection="1">
      <alignment horizontal="center" vertical="center"/>
      <protection locked="0"/>
    </xf>
    <xf numFmtId="0" fontId="92" fillId="23" borderId="127" xfId="0" applyFont="1" applyFill="1" applyBorder="1" applyAlignment="1" applyProtection="1">
      <alignment horizontal="center" vertical="center"/>
      <protection locked="0"/>
    </xf>
    <xf numFmtId="0" fontId="92" fillId="23" borderId="94" xfId="0" applyFont="1" applyFill="1" applyBorder="1" applyAlignment="1" applyProtection="1">
      <alignment horizontal="center" vertical="center"/>
      <protection locked="0"/>
    </xf>
    <xf numFmtId="0" fontId="93" fillId="23" borderId="134" xfId="0" applyFont="1" applyFill="1" applyBorder="1" applyAlignment="1" applyProtection="1">
      <alignment horizontal="center" vertical="center"/>
      <protection locked="0"/>
    </xf>
    <xf numFmtId="0" fontId="93" fillId="23" borderId="76" xfId="0" applyFont="1" applyFill="1" applyBorder="1" applyAlignment="1" applyProtection="1">
      <alignment horizontal="center" vertical="center"/>
      <protection locked="0"/>
    </xf>
  </cellXfs>
  <cellStyles count="274">
    <cellStyle name="20% - Accent1" xfId="220" builtinId="30" customBuiltin="1"/>
    <cellStyle name="20% - Accent1 2" xfId="245" xr:uid="{00000000-0005-0000-0000-000001000000}"/>
    <cellStyle name="20% - Accent1 3" xfId="262" xr:uid="{74B42BC3-E85B-4C59-9609-520365D64169}"/>
    <cellStyle name="20% - Accent2" xfId="224" builtinId="34" customBuiltin="1"/>
    <cellStyle name="20% - Accent2 2" xfId="247" xr:uid="{00000000-0005-0000-0000-000003000000}"/>
    <cellStyle name="20% - Accent2 3" xfId="264" xr:uid="{69B18061-B231-48D8-9BC5-C7B3587EE569}"/>
    <cellStyle name="20% - Accent3" xfId="228" builtinId="38" customBuiltin="1"/>
    <cellStyle name="20% - Accent3 2" xfId="249" xr:uid="{00000000-0005-0000-0000-000005000000}"/>
    <cellStyle name="20% - Accent3 3" xfId="266" xr:uid="{A96E9F43-2A26-4451-8833-D06897003A69}"/>
    <cellStyle name="20% - Accent4" xfId="232" builtinId="42" customBuiltin="1"/>
    <cellStyle name="20% - Accent4 2" xfId="251" xr:uid="{00000000-0005-0000-0000-000007000000}"/>
    <cellStyle name="20% - Accent4 3" xfId="268" xr:uid="{968BA675-CD35-4E7A-BB53-409AEDA33B49}"/>
    <cellStyle name="20% - Accent5" xfId="236" builtinId="46" customBuiltin="1"/>
    <cellStyle name="20% - Accent5 2" xfId="253" xr:uid="{00000000-0005-0000-0000-000009000000}"/>
    <cellStyle name="20% - Accent5 3" xfId="270" xr:uid="{DBDBDC43-5A46-43A2-8B25-13EC7D998170}"/>
    <cellStyle name="20% - Accent6" xfId="240" builtinId="50" customBuiltin="1"/>
    <cellStyle name="20% - Accent6 2" xfId="255" xr:uid="{00000000-0005-0000-0000-00000B000000}"/>
    <cellStyle name="20% - Accent6 3" xfId="272" xr:uid="{6227D4FB-2980-419C-8A9E-0871BE29A4B5}"/>
    <cellStyle name="40% - Accent1" xfId="221" builtinId="31" customBuiltin="1"/>
    <cellStyle name="40% - Accent1 2" xfId="246" xr:uid="{00000000-0005-0000-0000-00000D000000}"/>
    <cellStyle name="40% - Accent1 3" xfId="263" xr:uid="{279D8D61-6EF2-4704-8C9B-5FFE6BA0D3E0}"/>
    <cellStyle name="40% - Accent2" xfId="225" builtinId="35" customBuiltin="1"/>
    <cellStyle name="40% - Accent2 2" xfId="248" xr:uid="{00000000-0005-0000-0000-00000F000000}"/>
    <cellStyle name="40% - Accent2 3" xfId="265" xr:uid="{1F63ABF7-33E7-476D-BA14-D76EB4C13EBF}"/>
    <cellStyle name="40% - Accent3" xfId="229" builtinId="39" customBuiltin="1"/>
    <cellStyle name="40% - Accent3 2" xfId="250" xr:uid="{00000000-0005-0000-0000-000011000000}"/>
    <cellStyle name="40% - Accent3 3" xfId="267" xr:uid="{2D56979B-0CD3-4FFD-91C9-975B1698504D}"/>
    <cellStyle name="40% - Accent4" xfId="233" builtinId="43" customBuiltin="1"/>
    <cellStyle name="40% - Accent4 2" xfId="252" xr:uid="{00000000-0005-0000-0000-000013000000}"/>
    <cellStyle name="40% - Accent4 3" xfId="269" xr:uid="{F74E5793-CA16-4732-A8EB-EF0998F0086E}"/>
    <cellStyle name="40% - Accent5" xfId="237" builtinId="47" customBuiltin="1"/>
    <cellStyle name="40% - Accent5 2" xfId="254" xr:uid="{00000000-0005-0000-0000-000015000000}"/>
    <cellStyle name="40% - Accent5 3" xfId="271" xr:uid="{0DB9E8CA-4A15-4CB2-AB81-4484EEBCE685}"/>
    <cellStyle name="40% - Accent6" xfId="241" builtinId="51" customBuiltin="1"/>
    <cellStyle name="40% - Accent6 2" xfId="256" xr:uid="{00000000-0005-0000-0000-000017000000}"/>
    <cellStyle name="40% - Accent6 3" xfId="273" xr:uid="{83230EAC-EBC7-4F57-8C6A-65F5F647B9A9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F9000000}"/>
    <cellStyle name="Normal 2 2" xfId="257" xr:uid="{00000000-0005-0000-0000-0000FA000000}"/>
    <cellStyle name="Normal 3" xfId="259" xr:uid="{5C745EDE-7173-410D-9FF2-36683DE665EB}"/>
    <cellStyle name="Normal_Account" xfId="4" xr:uid="{00000000-0005-0000-0000-0000FB000000}"/>
    <cellStyle name="Normal_pickup" xfId="5" xr:uid="{00000000-0005-0000-0000-0000FC000000}"/>
    <cellStyle name="Note 2" xfId="244" xr:uid="{00000000-0005-0000-0000-0000FD000000}"/>
    <cellStyle name="Note 2 2" xfId="258" xr:uid="{00000000-0005-0000-0000-0000FE000000}"/>
    <cellStyle name="Note 3" xfId="261" xr:uid="{43451482-D38E-4005-924E-2F92B8C310F0}"/>
    <cellStyle name="Output" xfId="212" builtinId="21" customBuiltin="1"/>
    <cellStyle name="Title" xfId="203" builtinId="15" customBuiltin="1"/>
    <cellStyle name="Title 2" xfId="260" xr:uid="{38B07D24-83D0-45BF-9E4A-0D6B413FE977}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79" Type="http://schemas.openxmlformats.org/officeDocument/2006/relationships/comments" Target="../comments3.xml"/><Relationship Id="rId5" Type="http://schemas.openxmlformats.org/officeDocument/2006/relationships/hyperlink" Target="https://herdbook.org/simmapp/template/animalSearch%2CAnimalSearch.vm/action/animalSearch.AnimalSearchAction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vmlDrawing" Target="../drawings/vmlDrawing3.v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printerSettings" Target="../printerSettings/printerSettings12.bin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N60"/>
  <sheetViews>
    <sheetView workbookViewId="0">
      <selection activeCell="F14" sqref="F14"/>
    </sheetView>
  </sheetViews>
  <sheetFormatPr defaultColWidth="9" defaultRowHeight="11.25" x14ac:dyDescent="0.2"/>
  <cols>
    <col min="1" max="5" width="7.6640625" customWidth="1"/>
    <col min="6" max="7" width="7.1640625" customWidth="1"/>
    <col min="8" max="8" width="7.6640625" customWidth="1"/>
    <col min="9" max="9" width="44" customWidth="1"/>
    <col min="10" max="10" width="38" customWidth="1"/>
    <col min="11" max="11" width="35.6640625" customWidth="1"/>
    <col min="12" max="12" width="35.5" customWidth="1"/>
    <col min="13" max="13" width="24.1640625" customWidth="1"/>
    <col min="14" max="14" width="30" customWidth="1"/>
  </cols>
  <sheetData>
    <row r="1" spans="1:14" ht="15.95" customHeight="1" x14ac:dyDescent="0.2">
      <c r="A1" s="1088" t="s">
        <v>252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77"/>
    </row>
    <row r="2" spans="1:14" ht="22.5" x14ac:dyDescent="0.2">
      <c r="A2" s="1079" t="s">
        <v>257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1"/>
      <c r="N2" s="1077"/>
    </row>
    <row r="3" spans="1:14" ht="15.95" customHeight="1" x14ac:dyDescent="0.2">
      <c r="A3" s="1082" t="s">
        <v>66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77"/>
    </row>
    <row r="4" spans="1:14" ht="18.75" thickBot="1" x14ac:dyDescent="0.25">
      <c r="A4" s="1084"/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78"/>
    </row>
    <row r="5" spans="1:14" ht="19.5" thickBot="1" x14ac:dyDescent="0.25">
      <c r="A5" s="1086" t="s">
        <v>49</v>
      </c>
      <c r="B5" s="1087"/>
      <c r="C5" s="1087"/>
      <c r="D5" s="1087"/>
      <c r="E5" s="1087"/>
      <c r="F5" s="1087"/>
      <c r="G5" s="1087"/>
      <c r="H5" s="1087"/>
      <c r="I5" s="872" t="s">
        <v>50</v>
      </c>
      <c r="J5" s="872" t="s">
        <v>51</v>
      </c>
      <c r="K5" s="873" t="s">
        <v>52</v>
      </c>
      <c r="L5" s="873" t="s">
        <v>65</v>
      </c>
      <c r="M5" s="874" t="s">
        <v>53</v>
      </c>
      <c r="N5" s="875"/>
    </row>
    <row r="6" spans="1:14" ht="18" x14ac:dyDescent="0.25">
      <c r="A6" s="876">
        <v>1</v>
      </c>
      <c r="B6" s="877">
        <v>2</v>
      </c>
      <c r="C6" s="877">
        <v>3</v>
      </c>
      <c r="D6" s="877">
        <v>66</v>
      </c>
      <c r="E6" s="877">
        <v>79</v>
      </c>
      <c r="F6" s="877">
        <v>80</v>
      </c>
      <c r="G6" s="953">
        <v>87</v>
      </c>
      <c r="H6" s="878"/>
      <c r="I6" s="879" t="s">
        <v>259</v>
      </c>
      <c r="J6" s="879" t="s">
        <v>260</v>
      </c>
      <c r="K6" s="879" t="s">
        <v>269</v>
      </c>
      <c r="L6" s="879" t="s">
        <v>270</v>
      </c>
      <c r="M6" s="880" t="s">
        <v>271</v>
      </c>
      <c r="N6" s="273"/>
    </row>
    <row r="7" spans="1:14" ht="18" x14ac:dyDescent="0.25">
      <c r="A7" s="876">
        <v>5</v>
      </c>
      <c r="B7" s="877">
        <v>6</v>
      </c>
      <c r="C7" s="877">
        <v>7</v>
      </c>
      <c r="D7" s="877">
        <v>8</v>
      </c>
      <c r="E7" s="877">
        <v>83</v>
      </c>
      <c r="F7" s="981"/>
      <c r="G7" s="953"/>
      <c r="H7" s="878"/>
      <c r="I7" s="879" t="s">
        <v>272</v>
      </c>
      <c r="J7" s="879" t="s">
        <v>258</v>
      </c>
      <c r="K7" s="879" t="s">
        <v>273</v>
      </c>
      <c r="L7" s="879" t="s">
        <v>274</v>
      </c>
      <c r="M7" s="880" t="s">
        <v>275</v>
      </c>
      <c r="N7" s="273"/>
    </row>
    <row r="8" spans="1:14" ht="18" x14ac:dyDescent="0.25">
      <c r="A8" s="876">
        <v>9</v>
      </c>
      <c r="B8" s="877">
        <v>10</v>
      </c>
      <c r="C8" s="877">
        <v>11</v>
      </c>
      <c r="D8" s="877"/>
      <c r="E8" s="877"/>
      <c r="F8" s="877"/>
      <c r="G8" s="953"/>
      <c r="H8" s="878"/>
      <c r="I8" s="879" t="s">
        <v>276</v>
      </c>
      <c r="J8" s="879" t="s">
        <v>277</v>
      </c>
      <c r="K8" s="879" t="s">
        <v>278</v>
      </c>
      <c r="L8" s="879" t="s">
        <v>279</v>
      </c>
      <c r="M8" s="880" t="s">
        <v>280</v>
      </c>
      <c r="N8" s="273"/>
    </row>
    <row r="9" spans="1:14" ht="18" x14ac:dyDescent="0.25">
      <c r="A9" s="876">
        <v>12</v>
      </c>
      <c r="B9" s="953">
        <v>14</v>
      </c>
      <c r="C9" s="953">
        <v>65</v>
      </c>
      <c r="D9" s="953">
        <v>68</v>
      </c>
      <c r="E9" s="953"/>
      <c r="F9" s="953"/>
      <c r="G9" s="953"/>
      <c r="H9" s="963"/>
      <c r="I9" s="964" t="s">
        <v>263</v>
      </c>
      <c r="J9" s="964" t="s">
        <v>264</v>
      </c>
      <c r="K9" s="964" t="s">
        <v>379</v>
      </c>
      <c r="L9" s="964" t="s">
        <v>297</v>
      </c>
      <c r="M9" s="880" t="s">
        <v>380</v>
      </c>
      <c r="N9" s="965"/>
    </row>
    <row r="10" spans="1:14" ht="18" x14ac:dyDescent="0.25">
      <c r="A10" s="876">
        <v>15</v>
      </c>
      <c r="B10" s="953">
        <v>16</v>
      </c>
      <c r="C10" s="953"/>
      <c r="D10" s="953"/>
      <c r="E10" s="953"/>
      <c r="F10" s="953"/>
      <c r="G10" s="953"/>
      <c r="H10" s="963"/>
      <c r="I10" s="879" t="s">
        <v>265</v>
      </c>
      <c r="J10" s="879" t="s">
        <v>266</v>
      </c>
      <c r="K10" s="879" t="s">
        <v>292</v>
      </c>
      <c r="L10" s="879" t="s">
        <v>293</v>
      </c>
      <c r="M10" s="880" t="s">
        <v>267</v>
      </c>
      <c r="N10" s="965"/>
    </row>
    <row r="11" spans="1:14" ht="18" x14ac:dyDescent="0.25">
      <c r="A11" s="876">
        <v>17</v>
      </c>
      <c r="B11" s="877">
        <v>18</v>
      </c>
      <c r="C11" s="877">
        <v>19</v>
      </c>
      <c r="D11" s="877"/>
      <c r="E11" s="877"/>
      <c r="F11" s="877"/>
      <c r="G11" s="953"/>
      <c r="H11" s="878"/>
      <c r="I11" s="879" t="s">
        <v>289</v>
      </c>
      <c r="J11" s="879" t="s">
        <v>261</v>
      </c>
      <c r="K11" s="879" t="s">
        <v>262</v>
      </c>
      <c r="L11" s="879" t="s">
        <v>290</v>
      </c>
      <c r="M11" s="880" t="s">
        <v>291</v>
      </c>
      <c r="N11" s="273"/>
    </row>
    <row r="12" spans="1:14" ht="18" x14ac:dyDescent="0.25">
      <c r="A12" s="876">
        <v>20</v>
      </c>
      <c r="B12" s="953">
        <v>21</v>
      </c>
      <c r="C12" s="953">
        <v>22</v>
      </c>
      <c r="D12" s="953">
        <v>23</v>
      </c>
      <c r="E12" s="953">
        <v>24</v>
      </c>
      <c r="F12" s="953"/>
      <c r="G12" s="953"/>
      <c r="H12" s="963"/>
      <c r="I12" s="964" t="s">
        <v>381</v>
      </c>
      <c r="J12" s="964" t="s">
        <v>382</v>
      </c>
      <c r="K12" s="964" t="s">
        <v>383</v>
      </c>
      <c r="L12" s="964" t="s">
        <v>384</v>
      </c>
      <c r="M12" s="880" t="s">
        <v>385</v>
      </c>
      <c r="N12" s="965"/>
    </row>
    <row r="13" spans="1:14" ht="18" x14ac:dyDescent="0.25">
      <c r="A13" s="876">
        <v>27</v>
      </c>
      <c r="B13" s="953">
        <v>28</v>
      </c>
      <c r="C13" s="953">
        <v>30</v>
      </c>
      <c r="D13" s="953">
        <v>31</v>
      </c>
      <c r="E13" s="953">
        <v>32</v>
      </c>
      <c r="F13" s="953"/>
      <c r="G13" s="953"/>
      <c r="H13" s="963"/>
      <c r="I13" s="964" t="s">
        <v>295</v>
      </c>
      <c r="J13" s="964" t="s">
        <v>296</v>
      </c>
      <c r="K13" s="964" t="s">
        <v>386</v>
      </c>
      <c r="L13" s="964" t="s">
        <v>284</v>
      </c>
      <c r="M13" s="880" t="s">
        <v>392</v>
      </c>
      <c r="N13" s="965"/>
    </row>
    <row r="14" spans="1:14" ht="18" x14ac:dyDescent="0.25">
      <c r="A14" s="876">
        <v>35</v>
      </c>
      <c r="B14" s="953">
        <v>36</v>
      </c>
      <c r="C14" s="953">
        <v>70</v>
      </c>
      <c r="D14" s="953">
        <v>71</v>
      </c>
      <c r="E14" s="953">
        <v>72</v>
      </c>
      <c r="F14" s="953"/>
      <c r="G14" s="953"/>
      <c r="H14" s="963"/>
      <c r="I14" s="964" t="s">
        <v>387</v>
      </c>
      <c r="J14" s="964" t="s">
        <v>388</v>
      </c>
      <c r="K14" s="964" t="s">
        <v>389</v>
      </c>
      <c r="L14" s="964" t="s">
        <v>390</v>
      </c>
      <c r="M14" s="880" t="s">
        <v>391</v>
      </c>
      <c r="N14" s="965"/>
    </row>
    <row r="15" spans="1:14" ht="18" x14ac:dyDescent="0.25">
      <c r="A15" s="876">
        <v>37</v>
      </c>
      <c r="B15" s="953">
        <v>73</v>
      </c>
      <c r="C15" s="953"/>
      <c r="D15" s="953"/>
      <c r="E15" s="953"/>
      <c r="F15" s="953"/>
      <c r="G15" s="953"/>
      <c r="H15" s="963"/>
      <c r="I15" s="964" t="s">
        <v>393</v>
      </c>
      <c r="J15" s="964" t="s">
        <v>394</v>
      </c>
      <c r="K15" s="964" t="s">
        <v>395</v>
      </c>
      <c r="L15" s="964" t="s">
        <v>396</v>
      </c>
      <c r="M15" s="880" t="s">
        <v>397</v>
      </c>
      <c r="N15" s="965"/>
    </row>
    <row r="16" spans="1:14" ht="18" x14ac:dyDescent="0.25">
      <c r="A16" s="876">
        <v>38</v>
      </c>
      <c r="B16" s="953">
        <v>74</v>
      </c>
      <c r="C16" s="953"/>
      <c r="D16" s="953"/>
      <c r="E16" s="953"/>
      <c r="F16" s="953"/>
      <c r="G16" s="953"/>
      <c r="H16" s="963"/>
      <c r="I16" s="964" t="s">
        <v>398</v>
      </c>
      <c r="J16" s="964" t="s">
        <v>399</v>
      </c>
      <c r="K16" s="964" t="s">
        <v>400</v>
      </c>
      <c r="L16" s="964" t="s">
        <v>297</v>
      </c>
      <c r="M16" s="880" t="s">
        <v>401</v>
      </c>
      <c r="N16" s="965"/>
    </row>
    <row r="17" spans="1:14" ht="18" x14ac:dyDescent="0.25">
      <c r="A17" s="876">
        <v>44</v>
      </c>
      <c r="B17" s="953">
        <v>45</v>
      </c>
      <c r="C17" s="953">
        <v>46</v>
      </c>
      <c r="D17" s="953"/>
      <c r="E17" s="953"/>
      <c r="F17" s="953"/>
      <c r="G17" s="953"/>
      <c r="H17" s="963"/>
      <c r="I17" s="964" t="s">
        <v>329</v>
      </c>
      <c r="J17" s="964" t="s">
        <v>402</v>
      </c>
      <c r="K17" s="966" t="s">
        <v>403</v>
      </c>
      <c r="L17" s="966" t="s">
        <v>404</v>
      </c>
      <c r="M17" s="967" t="s">
        <v>405</v>
      </c>
      <c r="N17" s="965"/>
    </row>
    <row r="18" spans="1:14" ht="18" x14ac:dyDescent="0.25">
      <c r="A18" s="876">
        <v>47</v>
      </c>
      <c r="B18" s="953">
        <v>92</v>
      </c>
      <c r="C18" s="953"/>
      <c r="D18" s="953"/>
      <c r="E18" s="953"/>
      <c r="F18" s="953"/>
      <c r="G18" s="953"/>
      <c r="H18" s="963"/>
      <c r="I18" s="964" t="s">
        <v>406</v>
      </c>
      <c r="J18" s="964" t="s">
        <v>407</v>
      </c>
      <c r="K18" s="966" t="s">
        <v>408</v>
      </c>
      <c r="L18" s="966" t="s">
        <v>409</v>
      </c>
      <c r="M18" s="967" t="s">
        <v>410</v>
      </c>
      <c r="N18" s="965"/>
    </row>
    <row r="19" spans="1:14" ht="18" x14ac:dyDescent="0.25">
      <c r="A19" s="876">
        <v>52</v>
      </c>
      <c r="B19" s="953"/>
      <c r="C19" s="953"/>
      <c r="D19" s="953"/>
      <c r="E19" s="953"/>
      <c r="F19" s="953"/>
      <c r="G19" s="953"/>
      <c r="H19" s="963"/>
      <c r="I19" s="964" t="s">
        <v>411</v>
      </c>
      <c r="J19" s="964" t="s">
        <v>366</v>
      </c>
      <c r="K19" s="966" t="s">
        <v>412</v>
      </c>
      <c r="L19" s="966" t="s">
        <v>413</v>
      </c>
      <c r="M19" s="967" t="s">
        <v>414</v>
      </c>
      <c r="N19" s="965"/>
    </row>
    <row r="20" spans="1:14" ht="18" x14ac:dyDescent="0.25">
      <c r="A20" s="876">
        <v>57</v>
      </c>
      <c r="B20" s="953">
        <v>76</v>
      </c>
      <c r="C20" s="953"/>
      <c r="D20" s="953"/>
      <c r="E20" s="953"/>
      <c r="F20" s="953"/>
      <c r="G20" s="953"/>
      <c r="H20" s="963"/>
      <c r="I20" s="964" t="s">
        <v>415</v>
      </c>
      <c r="J20" s="964" t="s">
        <v>416</v>
      </c>
      <c r="K20" s="966" t="s">
        <v>417</v>
      </c>
      <c r="L20" s="966" t="s">
        <v>418</v>
      </c>
      <c r="M20" s="967" t="s">
        <v>419</v>
      </c>
      <c r="N20" s="965"/>
    </row>
    <row r="21" spans="1:14" ht="18" x14ac:dyDescent="0.25">
      <c r="A21" s="876">
        <v>60</v>
      </c>
      <c r="B21" s="953">
        <v>61</v>
      </c>
      <c r="C21" s="953">
        <v>62</v>
      </c>
      <c r="D21" s="953">
        <v>63</v>
      </c>
      <c r="E21" s="953">
        <v>64</v>
      </c>
      <c r="F21" s="953"/>
      <c r="G21" s="953"/>
      <c r="H21" s="963"/>
      <c r="I21" s="964" t="s">
        <v>420</v>
      </c>
      <c r="J21" s="964" t="s">
        <v>421</v>
      </c>
      <c r="K21" s="966" t="s">
        <v>422</v>
      </c>
      <c r="L21" s="966" t="s">
        <v>423</v>
      </c>
      <c r="M21" s="967" t="s">
        <v>424</v>
      </c>
      <c r="N21" s="965"/>
    </row>
    <row r="22" spans="1:14" ht="18" x14ac:dyDescent="0.25">
      <c r="A22" s="876">
        <v>77</v>
      </c>
      <c r="B22" s="953">
        <v>78</v>
      </c>
      <c r="C22" s="953"/>
      <c r="D22" s="953"/>
      <c r="E22" s="953"/>
      <c r="F22" s="953"/>
      <c r="G22" s="953"/>
      <c r="H22" s="963"/>
      <c r="I22" s="879" t="s">
        <v>294</v>
      </c>
      <c r="J22" s="879" t="s">
        <v>268</v>
      </c>
      <c r="K22" s="879" t="s">
        <v>286</v>
      </c>
      <c r="L22" s="879" t="s">
        <v>287</v>
      </c>
      <c r="M22" s="880" t="s">
        <v>288</v>
      </c>
      <c r="N22" s="965"/>
    </row>
    <row r="23" spans="1:14" ht="18" x14ac:dyDescent="0.25">
      <c r="A23" s="876">
        <v>81</v>
      </c>
      <c r="B23" s="953">
        <v>88</v>
      </c>
      <c r="C23" s="953"/>
      <c r="D23" s="953"/>
      <c r="E23" s="953"/>
      <c r="F23" s="953"/>
      <c r="G23" s="953"/>
      <c r="H23" s="963"/>
      <c r="I23" s="964" t="s">
        <v>425</v>
      </c>
      <c r="J23" s="964" t="s">
        <v>426</v>
      </c>
      <c r="K23" s="964" t="s">
        <v>427</v>
      </c>
      <c r="L23" s="964" t="s">
        <v>428</v>
      </c>
      <c r="M23" s="880" t="s">
        <v>429</v>
      </c>
      <c r="N23" s="965"/>
    </row>
    <row r="24" spans="1:14" ht="18" x14ac:dyDescent="0.25">
      <c r="A24" s="876">
        <v>84</v>
      </c>
      <c r="B24" s="953"/>
      <c r="C24" s="953"/>
      <c r="D24" s="953"/>
      <c r="E24" s="953"/>
      <c r="F24" s="953"/>
      <c r="G24" s="953"/>
      <c r="H24" s="963"/>
      <c r="I24" s="964" t="s">
        <v>430</v>
      </c>
      <c r="J24" s="964" t="s">
        <v>431</v>
      </c>
      <c r="K24" s="964" t="s">
        <v>480</v>
      </c>
      <c r="L24" s="964" t="s">
        <v>432</v>
      </c>
      <c r="M24" s="880" t="s">
        <v>433</v>
      </c>
      <c r="N24" s="965"/>
    </row>
    <row r="25" spans="1:14" ht="18" x14ac:dyDescent="0.25">
      <c r="A25" s="876">
        <v>85</v>
      </c>
      <c r="B25" s="953">
        <v>86</v>
      </c>
      <c r="C25" s="953"/>
      <c r="D25" s="953"/>
      <c r="E25" s="953"/>
      <c r="F25" s="953"/>
      <c r="G25" s="953"/>
      <c r="H25" s="963"/>
      <c r="I25" s="964" t="s">
        <v>434</v>
      </c>
      <c r="J25" s="964" t="s">
        <v>368</v>
      </c>
      <c r="K25" s="964" t="s">
        <v>435</v>
      </c>
      <c r="L25" s="964" t="s">
        <v>436</v>
      </c>
      <c r="M25" s="880" t="s">
        <v>437</v>
      </c>
      <c r="N25" s="965"/>
    </row>
    <row r="26" spans="1:14" ht="18" x14ac:dyDescent="0.25">
      <c r="A26" s="876">
        <v>91</v>
      </c>
      <c r="B26" s="877"/>
      <c r="C26" s="877"/>
      <c r="D26" s="877"/>
      <c r="E26" s="913"/>
      <c r="F26" s="877"/>
      <c r="G26" s="953"/>
      <c r="H26" s="878"/>
      <c r="I26" s="879" t="s">
        <v>281</v>
      </c>
      <c r="J26" s="879" t="s">
        <v>282</v>
      </c>
      <c r="K26" s="879" t="s">
        <v>283</v>
      </c>
      <c r="L26" s="879" t="s">
        <v>284</v>
      </c>
      <c r="M26" s="880" t="s">
        <v>285</v>
      </c>
      <c r="N26" s="273"/>
    </row>
    <row r="27" spans="1:14" ht="18" x14ac:dyDescent="0.25">
      <c r="A27" s="876">
        <v>94</v>
      </c>
      <c r="B27" s="953"/>
      <c r="C27" s="953"/>
      <c r="D27" s="953"/>
      <c r="E27" s="953"/>
      <c r="F27" s="953"/>
      <c r="G27" s="953"/>
      <c r="H27" s="963"/>
      <c r="I27" s="964" t="s">
        <v>328</v>
      </c>
      <c r="J27" s="964" t="s">
        <v>450</v>
      </c>
      <c r="K27" s="966" t="s">
        <v>451</v>
      </c>
      <c r="L27" s="966" t="s">
        <v>452</v>
      </c>
      <c r="M27" s="967" t="s">
        <v>453</v>
      </c>
      <c r="N27" s="273"/>
    </row>
    <row r="28" spans="1:14" ht="18" x14ac:dyDescent="0.25">
      <c r="A28" s="876"/>
      <c r="B28" s="877"/>
      <c r="C28" s="877"/>
      <c r="D28" s="877"/>
      <c r="E28" s="877"/>
      <c r="F28" s="877"/>
      <c r="G28" s="953"/>
      <c r="H28" s="878"/>
      <c r="I28" s="879"/>
      <c r="J28" s="879"/>
      <c r="K28" s="879"/>
      <c r="L28" s="879"/>
      <c r="M28" s="880"/>
      <c r="N28" s="273"/>
    </row>
    <row r="29" spans="1:14" ht="18" x14ac:dyDescent="0.25">
      <c r="A29" s="876"/>
      <c r="B29" s="877"/>
      <c r="C29" s="877"/>
      <c r="D29" s="877"/>
      <c r="E29" s="877"/>
      <c r="F29" s="877"/>
      <c r="G29" s="953"/>
      <c r="H29" s="878"/>
      <c r="I29" s="879"/>
      <c r="J29" s="879"/>
      <c r="K29" s="879"/>
      <c r="L29" s="879"/>
      <c r="M29" s="880"/>
      <c r="N29" s="273"/>
    </row>
    <row r="30" spans="1:14" ht="18" x14ac:dyDescent="0.25">
      <c r="A30" s="876"/>
      <c r="B30" s="877"/>
      <c r="C30" s="877"/>
      <c r="D30" s="877"/>
      <c r="E30" s="877"/>
      <c r="F30" s="877"/>
      <c r="G30" s="953"/>
      <c r="H30" s="878"/>
      <c r="I30" s="879"/>
      <c r="J30" s="879"/>
      <c r="K30" s="879"/>
      <c r="L30" s="879"/>
      <c r="M30" s="880"/>
      <c r="N30" s="273"/>
    </row>
    <row r="31" spans="1:14" ht="18" x14ac:dyDescent="0.25">
      <c r="A31" s="876"/>
      <c r="B31" s="877"/>
      <c r="C31" s="877"/>
      <c r="D31" s="877"/>
      <c r="E31" s="877"/>
      <c r="F31" s="877"/>
      <c r="G31" s="953"/>
      <c r="H31" s="878"/>
      <c r="I31" s="879"/>
      <c r="J31" s="879"/>
      <c r="K31" s="879"/>
      <c r="L31" s="879"/>
      <c r="M31" s="880"/>
      <c r="N31" s="273"/>
    </row>
    <row r="32" spans="1:14" ht="18" x14ac:dyDescent="0.25">
      <c r="A32" s="876"/>
      <c r="B32" s="877"/>
      <c r="C32" s="877"/>
      <c r="D32" s="877"/>
      <c r="E32" s="877"/>
      <c r="F32" s="877"/>
      <c r="G32" s="953"/>
      <c r="H32" s="878"/>
      <c r="I32" s="879"/>
      <c r="J32" s="879"/>
      <c r="K32" s="879"/>
      <c r="L32" s="879"/>
      <c r="M32" s="880"/>
      <c r="N32" s="273"/>
    </row>
    <row r="33" spans="1:14" ht="18" x14ac:dyDescent="0.25">
      <c r="A33" s="876"/>
      <c r="B33" s="877"/>
      <c r="C33" s="877"/>
      <c r="D33" s="877"/>
      <c r="E33" s="877"/>
      <c r="F33" s="877"/>
      <c r="G33" s="953"/>
      <c r="H33" s="878"/>
      <c r="I33" s="879"/>
      <c r="J33" s="879"/>
      <c r="K33" s="879"/>
      <c r="L33" s="879"/>
      <c r="M33" s="880"/>
      <c r="N33" s="273"/>
    </row>
    <row r="34" spans="1:14" ht="18" x14ac:dyDescent="0.25">
      <c r="A34" s="876"/>
      <c r="B34" s="877"/>
      <c r="C34" s="877"/>
      <c r="D34" s="877"/>
      <c r="E34" s="913"/>
      <c r="F34" s="877"/>
      <c r="G34" s="953"/>
      <c r="H34" s="878"/>
      <c r="I34" s="879"/>
      <c r="J34" s="879"/>
      <c r="K34" s="879"/>
      <c r="L34" s="879"/>
      <c r="M34" s="880"/>
      <c r="N34" s="273"/>
    </row>
    <row r="35" spans="1:14" ht="18" x14ac:dyDescent="0.25">
      <c r="A35" s="876"/>
      <c r="B35" s="877"/>
      <c r="C35" s="877"/>
      <c r="D35" s="914"/>
      <c r="E35" s="915"/>
      <c r="F35" s="877"/>
      <c r="G35" s="953"/>
      <c r="H35" s="878"/>
      <c r="I35" s="879"/>
      <c r="J35" s="879"/>
      <c r="K35" s="879"/>
      <c r="L35" s="879"/>
      <c r="M35" s="880"/>
      <c r="N35" s="273"/>
    </row>
    <row r="36" spans="1:14" ht="18" x14ac:dyDescent="0.25">
      <c r="A36" s="876"/>
      <c r="B36" s="877"/>
      <c r="C36" s="877"/>
      <c r="D36" s="877"/>
      <c r="E36" s="877"/>
      <c r="F36" s="877"/>
      <c r="G36" s="953"/>
      <c r="H36" s="878"/>
      <c r="I36" s="879"/>
      <c r="J36" s="879"/>
      <c r="K36" s="879"/>
      <c r="L36" s="879"/>
      <c r="M36" s="880"/>
      <c r="N36" s="273"/>
    </row>
    <row r="37" spans="1:14" ht="18" x14ac:dyDescent="0.25">
      <c r="A37" s="876"/>
      <c r="B37" s="877"/>
      <c r="C37" s="877"/>
      <c r="D37" s="877"/>
      <c r="E37" s="877"/>
      <c r="F37" s="877"/>
      <c r="G37" s="953"/>
      <c r="H37" s="878"/>
      <c r="I37" s="879"/>
      <c r="J37" s="879"/>
      <c r="K37" s="879"/>
      <c r="L37" s="879"/>
      <c r="M37" s="880"/>
      <c r="N37" s="273"/>
    </row>
    <row r="38" spans="1:14" ht="18" x14ac:dyDescent="0.25">
      <c r="A38" s="876"/>
      <c r="B38" s="877"/>
      <c r="C38" s="877"/>
      <c r="D38" s="877"/>
      <c r="E38" s="877"/>
      <c r="F38" s="877"/>
      <c r="G38" s="953"/>
      <c r="H38" s="878"/>
      <c r="I38" s="879"/>
      <c r="J38" s="879"/>
      <c r="K38" s="879"/>
      <c r="L38" s="879"/>
      <c r="M38" s="880"/>
      <c r="N38" s="273"/>
    </row>
    <row r="39" spans="1:14" ht="18" x14ac:dyDescent="0.25">
      <c r="A39" s="876"/>
      <c r="B39" s="877"/>
      <c r="C39" s="877"/>
      <c r="D39" s="877"/>
      <c r="E39" s="877"/>
      <c r="F39" s="877"/>
      <c r="G39" s="953"/>
      <c r="H39" s="878"/>
      <c r="I39" s="879"/>
      <c r="J39" s="879"/>
      <c r="K39" s="879"/>
      <c r="L39" s="879"/>
      <c r="M39" s="880"/>
      <c r="N39" s="273"/>
    </row>
    <row r="40" spans="1:14" ht="18" x14ac:dyDescent="0.25">
      <c r="A40" s="876"/>
      <c r="B40" s="877"/>
      <c r="C40" s="877"/>
      <c r="D40" s="877"/>
      <c r="E40" s="877"/>
      <c r="F40" s="877"/>
      <c r="G40" s="953"/>
      <c r="H40" s="878"/>
      <c r="I40" s="879"/>
      <c r="J40" s="879"/>
      <c r="K40" s="879"/>
      <c r="L40" s="879"/>
      <c r="M40" s="880"/>
      <c r="N40" s="273"/>
    </row>
    <row r="41" spans="1:14" ht="18" x14ac:dyDescent="0.25">
      <c r="A41" s="876"/>
      <c r="B41" s="877"/>
      <c r="C41" s="877"/>
      <c r="D41" s="877"/>
      <c r="E41" s="877"/>
      <c r="F41" s="877"/>
      <c r="G41" s="953"/>
      <c r="H41" s="878"/>
      <c r="I41" s="879"/>
      <c r="J41" s="879"/>
      <c r="K41" s="879"/>
      <c r="L41" s="879"/>
      <c r="M41" s="880"/>
      <c r="N41" s="273"/>
    </row>
    <row r="42" spans="1:14" ht="18" x14ac:dyDescent="0.25">
      <c r="A42" s="876"/>
      <c r="B42" s="877"/>
      <c r="C42" s="877"/>
      <c r="D42" s="877"/>
      <c r="E42" s="877"/>
      <c r="F42" s="877"/>
      <c r="G42" s="953"/>
      <c r="H42" s="878"/>
      <c r="I42" s="879"/>
      <c r="J42" s="879"/>
      <c r="K42" s="879"/>
      <c r="L42" s="879"/>
      <c r="M42" s="880"/>
      <c r="N42" s="273"/>
    </row>
    <row r="43" spans="1:14" ht="18" x14ac:dyDescent="0.25">
      <c r="A43" s="876"/>
      <c r="B43" s="877"/>
      <c r="C43" s="877"/>
      <c r="D43" s="877"/>
      <c r="E43" s="877"/>
      <c r="F43" s="877"/>
      <c r="G43" s="953"/>
      <c r="H43" s="878"/>
      <c r="I43" s="879"/>
      <c r="J43" s="879"/>
      <c r="K43" s="879"/>
      <c r="L43" s="879"/>
      <c r="M43" s="880"/>
      <c r="N43" s="273"/>
    </row>
    <row r="44" spans="1:14" ht="18" x14ac:dyDescent="0.25">
      <c r="A44" s="876"/>
      <c r="B44" s="877"/>
      <c r="C44" s="877"/>
      <c r="D44" s="877"/>
      <c r="E44" s="938"/>
      <c r="F44" s="877"/>
      <c r="G44" s="953"/>
      <c r="H44" s="878"/>
      <c r="I44" s="879"/>
      <c r="J44" s="879"/>
      <c r="K44" s="879"/>
      <c r="L44" s="879"/>
      <c r="M44" s="880"/>
      <c r="N44" s="273"/>
    </row>
    <row r="45" spans="1:14" ht="18" x14ac:dyDescent="0.25">
      <c r="A45" s="876"/>
      <c r="B45" s="877"/>
      <c r="C45" s="877"/>
      <c r="D45" s="877"/>
      <c r="E45" s="877"/>
      <c r="F45" s="877"/>
      <c r="G45" s="953"/>
      <c r="H45" s="878"/>
      <c r="I45" s="879"/>
      <c r="J45" s="879"/>
      <c r="K45" s="879"/>
      <c r="L45" s="879"/>
      <c r="M45" s="880"/>
      <c r="N45" s="273"/>
    </row>
    <row r="46" spans="1:14" ht="18" x14ac:dyDescent="0.25">
      <c r="A46" s="876"/>
      <c r="B46" s="877"/>
      <c r="C46" s="877"/>
      <c r="D46" s="877"/>
      <c r="E46" s="877"/>
      <c r="F46" s="877"/>
      <c r="G46" s="953"/>
      <c r="H46" s="878"/>
      <c r="I46" s="879"/>
      <c r="J46" s="879"/>
      <c r="K46" s="879"/>
      <c r="L46" s="879"/>
      <c r="M46" s="880"/>
      <c r="N46" s="273"/>
    </row>
    <row r="47" spans="1:14" ht="18" x14ac:dyDescent="0.25">
      <c r="A47" s="876"/>
      <c r="B47" s="877"/>
      <c r="C47" s="877"/>
      <c r="D47" s="877"/>
      <c r="E47" s="877"/>
      <c r="F47" s="877"/>
      <c r="G47" s="953"/>
      <c r="H47" s="878"/>
      <c r="I47" s="879"/>
      <c r="J47" s="879"/>
      <c r="K47" s="879"/>
      <c r="L47" s="879"/>
      <c r="M47" s="880"/>
      <c r="N47" s="273"/>
    </row>
    <row r="48" spans="1:14" ht="18" x14ac:dyDescent="0.25">
      <c r="A48" s="876"/>
      <c r="B48" s="877"/>
      <c r="C48" s="877"/>
      <c r="D48" s="877"/>
      <c r="E48" s="877"/>
      <c r="F48" s="877"/>
      <c r="G48" s="953"/>
      <c r="H48" s="878"/>
      <c r="I48" s="879"/>
      <c r="J48" s="879"/>
      <c r="K48" s="879"/>
      <c r="L48" s="879"/>
      <c r="M48" s="880"/>
      <c r="N48" s="273"/>
    </row>
    <row r="49" spans="1:14" ht="18" x14ac:dyDescent="0.25">
      <c r="A49" s="876"/>
      <c r="B49" s="877"/>
      <c r="C49" s="877"/>
      <c r="D49" s="877"/>
      <c r="E49" s="877"/>
      <c r="F49" s="877"/>
      <c r="G49" s="953"/>
      <c r="H49" s="878"/>
      <c r="I49" s="879"/>
      <c r="J49" s="879"/>
      <c r="K49" s="879"/>
      <c r="L49" s="879"/>
      <c r="M49" s="880"/>
      <c r="N49" s="273"/>
    </row>
    <row r="50" spans="1:14" ht="18" x14ac:dyDescent="0.25">
      <c r="A50" s="876"/>
      <c r="B50" s="877"/>
      <c r="C50" s="877"/>
      <c r="D50" s="877"/>
      <c r="E50" s="877"/>
      <c r="F50" s="877"/>
      <c r="G50" s="953"/>
      <c r="H50" s="878"/>
      <c r="I50" s="879"/>
      <c r="J50" s="879"/>
      <c r="K50" s="879"/>
      <c r="L50" s="879"/>
      <c r="M50" s="880"/>
      <c r="N50" s="273"/>
    </row>
    <row r="51" spans="1:14" ht="18" x14ac:dyDescent="0.25">
      <c r="A51" s="876"/>
      <c r="B51" s="877"/>
      <c r="C51" s="877"/>
      <c r="D51" s="877"/>
      <c r="E51" s="877"/>
      <c r="F51" s="877"/>
      <c r="G51" s="953"/>
      <c r="H51" s="878"/>
      <c r="I51" s="879"/>
      <c r="J51" s="879"/>
      <c r="K51" s="879"/>
      <c r="L51" s="879"/>
      <c r="M51" s="880"/>
      <c r="N51" s="273"/>
    </row>
    <row r="52" spans="1:14" ht="18" x14ac:dyDescent="0.25">
      <c r="A52" s="876"/>
      <c r="B52" s="877"/>
      <c r="C52" s="877"/>
      <c r="D52" s="877"/>
      <c r="E52" s="877"/>
      <c r="F52" s="877"/>
      <c r="G52" s="953"/>
      <c r="H52" s="878"/>
      <c r="I52" s="879"/>
      <c r="J52" s="879"/>
      <c r="K52" s="879"/>
      <c r="L52" s="879"/>
      <c r="M52" s="880"/>
      <c r="N52" s="273"/>
    </row>
    <row r="53" spans="1:14" ht="18" x14ac:dyDescent="0.25">
      <c r="A53" s="876"/>
      <c r="B53" s="877"/>
      <c r="C53" s="877"/>
      <c r="D53" s="877"/>
      <c r="E53" s="877"/>
      <c r="F53" s="877"/>
      <c r="G53" s="953"/>
      <c r="H53" s="878"/>
      <c r="I53" s="879"/>
      <c r="J53" s="879"/>
      <c r="K53" s="879"/>
      <c r="L53" s="879"/>
      <c r="M53" s="880"/>
      <c r="N53" s="273"/>
    </row>
    <row r="54" spans="1:14" ht="18" x14ac:dyDescent="0.25">
      <c r="A54" s="876"/>
      <c r="B54" s="877"/>
      <c r="C54" s="877"/>
      <c r="D54" s="877"/>
      <c r="E54" s="877"/>
      <c r="F54" s="877"/>
      <c r="G54" s="953"/>
      <c r="H54" s="878"/>
      <c r="I54" s="879"/>
      <c r="J54" s="879"/>
      <c r="K54" s="879"/>
      <c r="L54" s="879"/>
      <c r="M54" s="880"/>
      <c r="N54" s="273"/>
    </row>
    <row r="55" spans="1:14" ht="18" x14ac:dyDescent="0.25">
      <c r="A55" s="269"/>
      <c r="B55" s="270"/>
      <c r="C55" s="270"/>
      <c r="D55" s="270"/>
      <c r="E55" s="270"/>
      <c r="F55" s="270"/>
      <c r="G55" s="270"/>
      <c r="H55" s="270"/>
      <c r="I55" s="879"/>
      <c r="J55" s="879"/>
      <c r="K55" s="879"/>
      <c r="L55" s="879"/>
      <c r="M55" s="880"/>
      <c r="N55" s="274"/>
    </row>
    <row r="56" spans="1:14" ht="18" x14ac:dyDescent="0.25">
      <c r="A56" s="269"/>
      <c r="B56" s="270"/>
      <c r="C56" s="270"/>
      <c r="D56" s="270"/>
      <c r="E56" s="270"/>
      <c r="F56" s="270"/>
      <c r="G56" s="270"/>
      <c r="H56" s="270"/>
      <c r="I56" s="879"/>
      <c r="J56" s="879"/>
      <c r="K56" s="879"/>
      <c r="L56" s="879"/>
      <c r="M56" s="880"/>
      <c r="N56" s="274"/>
    </row>
    <row r="57" spans="1:14" ht="18" x14ac:dyDescent="0.25">
      <c r="A57" s="269"/>
      <c r="B57" s="270"/>
      <c r="C57" s="270"/>
      <c r="D57" s="270"/>
      <c r="E57" s="270"/>
      <c r="F57" s="270"/>
      <c r="G57" s="270"/>
      <c r="H57" s="270"/>
      <c r="I57" s="271"/>
      <c r="J57" s="271"/>
      <c r="K57" s="271"/>
      <c r="L57" s="271"/>
      <c r="M57" s="272"/>
      <c r="N57" s="274"/>
    </row>
    <row r="58" spans="1:14" ht="18" x14ac:dyDescent="0.25">
      <c r="A58" s="269"/>
      <c r="B58" s="270"/>
      <c r="C58" s="270"/>
      <c r="D58" s="270"/>
      <c r="E58" s="270"/>
      <c r="F58" s="270"/>
      <c r="G58" s="270"/>
      <c r="H58" s="270"/>
      <c r="I58" s="271"/>
      <c r="J58" s="271"/>
      <c r="K58" s="271"/>
      <c r="L58" s="271"/>
      <c r="M58" s="272"/>
      <c r="N58" s="274"/>
    </row>
    <row r="59" spans="1:14" ht="18" x14ac:dyDescent="0.25">
      <c r="I59" s="271"/>
      <c r="J59" s="271"/>
      <c r="K59" s="271"/>
      <c r="L59" s="271"/>
      <c r="M59" s="272"/>
    </row>
    <row r="60" spans="1:14" ht="18" x14ac:dyDescent="0.25">
      <c r="I60" s="271"/>
      <c r="J60" s="271"/>
      <c r="K60" s="271"/>
      <c r="L60" s="271"/>
      <c r="M60" s="272"/>
    </row>
  </sheetData>
  <mergeCells count="6">
    <mergeCell ref="N1:N4"/>
    <mergeCell ref="A2:M2"/>
    <mergeCell ref="A3:M3"/>
    <mergeCell ref="A4:M4"/>
    <mergeCell ref="A5:H5"/>
    <mergeCell ref="A1:M1"/>
  </mergeCells>
  <phoneticPr fontId="0" type="noConversion"/>
  <printOptions horizontalCentered="1"/>
  <pageMargins left="0" right="0" top="0" bottom="0" header="0.05" footer="0"/>
  <pageSetup scale="64" fitToHeight="2" orientation="landscape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B6" sqref="B6:F70"/>
    </sheetView>
  </sheetViews>
  <sheetFormatPr defaultColWidth="9" defaultRowHeight="11.25" x14ac:dyDescent="0.2"/>
  <cols>
    <col min="1" max="1" width="7.6640625" customWidth="1"/>
    <col min="2" max="2" width="9.1640625" customWidth="1"/>
    <col min="3" max="3" width="6.6640625" customWidth="1"/>
    <col min="4" max="5" width="9.6640625" customWidth="1"/>
    <col min="6" max="6" width="7.6640625" customWidth="1"/>
    <col min="7" max="12" width="13.6640625" customWidth="1"/>
  </cols>
  <sheetData>
    <row r="1" spans="1:12" ht="19.5" x14ac:dyDescent="0.35">
      <c r="A1" s="1193" t="s">
        <v>0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5"/>
    </row>
    <row r="2" spans="1:12" ht="24.75" customHeight="1" x14ac:dyDescent="0.2">
      <c r="A2" s="1196" t="s">
        <v>119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8"/>
    </row>
    <row r="3" spans="1:12" ht="30" customHeight="1" thickBot="1" x14ac:dyDescent="0.25">
      <c r="A3" s="1199" t="s">
        <v>94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1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202"/>
      <c r="H4" s="1203"/>
      <c r="I4" s="1203"/>
      <c r="J4" s="1203"/>
      <c r="K4" s="1203"/>
      <c r="L4" s="1204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205"/>
      <c r="H5" s="1206"/>
      <c r="I5" s="1206"/>
      <c r="J5" s="1206"/>
      <c r="K5" s="1206"/>
      <c r="L5" s="1207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activeCell="A5" sqref="A5:A81"/>
    </sheetView>
  </sheetViews>
  <sheetFormatPr defaultColWidth="9" defaultRowHeight="11.25" x14ac:dyDescent="0.2"/>
  <cols>
    <col min="1" max="5" width="9.6640625" customWidth="1"/>
  </cols>
  <sheetData>
    <row r="1" spans="1:5" ht="30" customHeight="1" x14ac:dyDescent="0.2">
      <c r="A1" s="1127" t="s">
        <v>244</v>
      </c>
      <c r="B1" s="1128"/>
      <c r="C1" s="1128"/>
      <c r="D1" s="1128"/>
      <c r="E1" s="1177"/>
    </row>
    <row r="2" spans="1:5" ht="18.75" thickBot="1" x14ac:dyDescent="0.25">
      <c r="A2" s="1084" t="s">
        <v>245</v>
      </c>
      <c r="B2" s="1085"/>
      <c r="C2" s="1085"/>
      <c r="D2" s="1085"/>
      <c r="E2" s="1178"/>
    </row>
    <row r="3" spans="1:5" ht="12" customHeight="1" x14ac:dyDescent="0.2">
      <c r="A3" s="4" t="s">
        <v>2</v>
      </c>
      <c r="B3" s="148" t="s">
        <v>45</v>
      </c>
      <c r="C3" s="35" t="s">
        <v>122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243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37" workbookViewId="0">
      <selection activeCell="U26" sqref="U26"/>
    </sheetView>
  </sheetViews>
  <sheetFormatPr defaultColWidth="9" defaultRowHeight="11.25" x14ac:dyDescent="0.2"/>
  <cols>
    <col min="1" max="1" width="4.6640625" customWidth="1"/>
    <col min="2" max="2" width="3.6640625" customWidth="1"/>
    <col min="3" max="4" width="23.6640625" customWidth="1"/>
    <col min="5" max="5" width="6.6640625" customWidth="1"/>
    <col min="6" max="6" width="5" bestFit="1" customWidth="1"/>
    <col min="7" max="7" width="5.66406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6640625" customWidth="1"/>
    <col min="15" max="15" width="3.6640625" customWidth="1"/>
    <col min="16" max="16" width="8.6640625" customWidth="1"/>
    <col min="17" max="17" width="5.6640625" customWidth="1"/>
    <col min="18" max="18" width="5.1640625" customWidth="1"/>
    <col min="19" max="19" width="6.6640625" customWidth="1"/>
    <col min="20" max="20" width="6.1640625" customWidth="1"/>
    <col min="21" max="21" width="5.6640625" customWidth="1"/>
    <col min="22" max="22" width="4.6640625" customWidth="1"/>
    <col min="23" max="23" width="5.1640625" customWidth="1"/>
    <col min="24" max="27" width="5.6640625" customWidth="1"/>
    <col min="28" max="28" width="7.1640625" customWidth="1"/>
    <col min="29" max="29" width="5.6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27" t="s">
        <v>131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  <c r="X1" s="1128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84" t="str">
        <f>+Dates!A2</f>
        <v>84-Days Weight Report ~ November 12, 2019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43781</v>
      </c>
      <c r="AK2" s="38">
        <f>Dates!A8</f>
        <v>84</v>
      </c>
      <c r="AM2" s="38">
        <f>Dates!A9</f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134" t="s">
        <v>4</v>
      </c>
      <c r="H3" s="1135"/>
      <c r="I3" s="1135"/>
      <c r="J3" s="1136"/>
      <c r="K3" s="1132" t="s">
        <v>5</v>
      </c>
      <c r="L3" s="1133"/>
      <c r="M3" s="1129" t="s">
        <v>6</v>
      </c>
      <c r="N3" s="1130"/>
      <c r="O3" s="1131"/>
      <c r="P3" s="182" t="s">
        <v>7</v>
      </c>
      <c r="Q3" s="1129" t="str">
        <f>+Dates!A3</f>
        <v>84 Days</v>
      </c>
      <c r="R3" s="1130"/>
      <c r="S3" s="1130"/>
      <c r="T3" s="1130"/>
      <c r="U3" s="1130"/>
      <c r="V3" s="1130"/>
      <c r="W3" s="1130"/>
      <c r="X3" s="1131"/>
      <c r="Y3" s="1208" t="s">
        <v>241</v>
      </c>
      <c r="Z3" s="1209"/>
      <c r="AA3" s="1209"/>
      <c r="AB3" s="1209"/>
      <c r="AC3" s="1210"/>
      <c r="AD3" s="118" t="s">
        <v>79</v>
      </c>
      <c r="AE3" s="121" t="s">
        <v>45</v>
      </c>
      <c r="AF3" s="1124" t="s">
        <v>57</v>
      </c>
      <c r="AG3" s="1125"/>
      <c r="AH3" s="1126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232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84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122" t="s">
        <v>43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169</v>
      </c>
      <c r="C6" s="473" t="s">
        <v>134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2600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3.4821428571428572</v>
      </c>
      <c r="U6" s="327">
        <f t="shared" ref="U6:U42" si="1">IF(AK$2=0," ",IF(S6=0," ",IF(P6=0," ",(S6-P6)/AK$2)))</f>
        <v>5.9464285714285712</v>
      </c>
      <c r="V6" s="438">
        <f t="shared" ref="V6:V42" si="2">IF(AK$2=0," ",IF(U6=0," ",(U6/U$43)*100))</f>
        <v>106.12707800970456</v>
      </c>
      <c r="W6" s="327">
        <f>IF(AK$2=0,P6/Q6,S6/Q6)</f>
        <v>0.57980769230769236</v>
      </c>
      <c r="X6" s="716">
        <f t="shared" ref="X6:X42" si="3">IF(W6=0," ",(W6/W$43)*100)</f>
        <v>108.54309541769607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6.5262362637362639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169</v>
      </c>
      <c r="C7" s="478" t="s">
        <v>135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2574</v>
      </c>
      <c r="R7" s="349">
        <v>50.5</v>
      </c>
      <c r="S7" s="349">
        <v>1290</v>
      </c>
      <c r="T7" s="334">
        <f t="shared" si="0"/>
        <v>3.2142857142857144</v>
      </c>
      <c r="U7" s="334">
        <f t="shared" si="1"/>
        <v>5.4285714285714288</v>
      </c>
      <c r="V7" s="384">
        <f t="shared" si="2"/>
        <v>96.884779924775344</v>
      </c>
      <c r="W7" s="334">
        <f t="shared" ref="W7:W42" si="11">IF(AK$2=0,P7/Q7,S7/Q7)</f>
        <v>0.50116550116550118</v>
      </c>
      <c r="X7" s="715">
        <f t="shared" si="3"/>
        <v>93.820857389033236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5.9297369297369302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169</v>
      </c>
      <c r="C8" s="481" t="s">
        <v>111</v>
      </c>
      <c r="D8" s="596">
        <v>17402362</v>
      </c>
      <c r="E8" s="298" t="s">
        <v>136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207</v>
      </c>
      <c r="P8" s="353">
        <v>1075</v>
      </c>
      <c r="Q8" s="439">
        <f t="shared" si="10"/>
        <v>2602</v>
      </c>
      <c r="R8" s="349">
        <v>52.5</v>
      </c>
      <c r="S8" s="349">
        <v>1477.5</v>
      </c>
      <c r="T8" s="334">
        <f t="shared" si="0"/>
        <v>3.8392857142857144</v>
      </c>
      <c r="U8" s="334">
        <f t="shared" si="1"/>
        <v>4.791666666666667</v>
      </c>
      <c r="V8" s="384">
        <f t="shared" si="2"/>
        <v>85.517815613425611</v>
      </c>
      <c r="W8" s="334">
        <f t="shared" si="11"/>
        <v>0.56783243658724059</v>
      </c>
      <c r="X8" s="715">
        <f t="shared" si="3"/>
        <v>106.30126361456347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5.3594991032539072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169</v>
      </c>
      <c r="C9" s="481" t="s">
        <v>137</v>
      </c>
      <c r="D9" s="596">
        <v>17581966</v>
      </c>
      <c r="E9" s="298" t="s">
        <v>227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2626</v>
      </c>
      <c r="R9" s="349">
        <v>54</v>
      </c>
      <c r="S9" s="349">
        <v>1447.5</v>
      </c>
      <c r="T9" s="334">
        <f t="shared" si="0"/>
        <v>3.8392857142857144</v>
      </c>
      <c r="U9" s="334">
        <f t="shared" si="1"/>
        <v>5.4940476190476186</v>
      </c>
      <c r="V9" s="384">
        <f t="shared" si="2"/>
        <v>98.053346349306608</v>
      </c>
      <c r="W9" s="334">
        <f t="shared" si="11"/>
        <v>0.55121858339680119</v>
      </c>
      <c r="X9" s="715">
        <f t="shared" si="3"/>
        <v>103.19106160098193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6.0452662024444201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169</v>
      </c>
      <c r="C10" s="481" t="s">
        <v>138</v>
      </c>
      <c r="D10" s="596">
        <v>17573019</v>
      </c>
      <c r="E10" s="298" t="s">
        <v>228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2626</v>
      </c>
      <c r="R10" s="349">
        <v>53</v>
      </c>
      <c r="S10" s="349">
        <v>1550</v>
      </c>
      <c r="T10" s="334">
        <f t="shared" si="0"/>
        <v>4.2857142857142856</v>
      </c>
      <c r="U10" s="334">
        <f t="shared" si="1"/>
        <v>5.7976190476190474</v>
      </c>
      <c r="V10" s="384">
        <f t="shared" si="2"/>
        <v>103.47124522667892</v>
      </c>
      <c r="W10" s="334">
        <f t="shared" si="11"/>
        <v>0.59025133282559028</v>
      </c>
      <c r="X10" s="715">
        <f t="shared" si="3"/>
        <v>110.49820067808082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6.387870380444638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132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2614</v>
      </c>
      <c r="R11" s="349">
        <v>51.5</v>
      </c>
      <c r="S11" s="349">
        <v>1350</v>
      </c>
      <c r="T11" s="334">
        <f t="shared" si="0"/>
        <v>3.9285714285714284</v>
      </c>
      <c r="U11" s="334">
        <f t="shared" si="1"/>
        <v>5.9880952380952381</v>
      </c>
      <c r="V11" s="384">
        <f t="shared" si="2"/>
        <v>106.87071118895174</v>
      </c>
      <c r="W11" s="334">
        <f t="shared" si="11"/>
        <v>0.51644988523335889</v>
      </c>
      <c r="X11" s="715">
        <f t="shared" si="3"/>
        <v>96.682175685234427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6.5045451233285974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132</v>
      </c>
      <c r="C12" s="481" t="s">
        <v>139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2605</v>
      </c>
      <c r="R12" s="349">
        <v>51</v>
      </c>
      <c r="S12" s="349">
        <v>1190</v>
      </c>
      <c r="T12" s="334">
        <f t="shared" si="0"/>
        <v>3.0357142857142856</v>
      </c>
      <c r="U12" s="334">
        <f t="shared" si="1"/>
        <v>4.7023809523809526</v>
      </c>
      <c r="V12" s="384">
        <f t="shared" si="2"/>
        <v>83.92431594361021</v>
      </c>
      <c r="W12" s="334">
        <f t="shared" si="11"/>
        <v>0.45681381957773515</v>
      </c>
      <c r="X12" s="715">
        <f t="shared" si="3"/>
        <v>85.517985815605684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5.1591947719586875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132</v>
      </c>
      <c r="C13" s="481" t="s">
        <v>140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2578</v>
      </c>
      <c r="R13" s="349">
        <v>50.5</v>
      </c>
      <c r="S13" s="349">
        <v>1195</v>
      </c>
      <c r="T13" s="334">
        <f t="shared" si="0"/>
        <v>3.2142857142857144</v>
      </c>
      <c r="U13" s="334">
        <f t="shared" si="1"/>
        <v>5.6785714285714288</v>
      </c>
      <c r="V13" s="384">
        <f t="shared" si="2"/>
        <v>101.3465790002584</v>
      </c>
      <c r="W13" s="334">
        <f t="shared" si="11"/>
        <v>0.46353762606671839</v>
      </c>
      <c r="X13" s="715">
        <f t="shared" si="3"/>
        <v>86.776718286710135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6.1421090546381469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132</v>
      </c>
      <c r="C14" s="481" t="s">
        <v>142</v>
      </c>
      <c r="D14" s="596">
        <v>17567700</v>
      </c>
      <c r="E14" s="298" t="s">
        <v>143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2627</v>
      </c>
      <c r="R14" s="349">
        <v>52</v>
      </c>
      <c r="S14" s="349">
        <v>1540</v>
      </c>
      <c r="T14" s="334">
        <f t="shared" si="0"/>
        <v>3.9285714285714284</v>
      </c>
      <c r="U14" s="334">
        <f t="shared" si="1"/>
        <v>5.916666666666667</v>
      </c>
      <c r="V14" s="384">
        <f t="shared" si="2"/>
        <v>105.59591145309943</v>
      </c>
      <c r="W14" s="334">
        <f t="shared" si="11"/>
        <v>0.58622002283974117</v>
      </c>
      <c r="X14" s="715">
        <f t="shared" si="3"/>
        <v>109.74351792678658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6.5028866895064077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132</v>
      </c>
      <c r="C15" s="481" t="s">
        <v>144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2627</v>
      </c>
      <c r="R15" s="349">
        <v>51.5</v>
      </c>
      <c r="S15" s="349">
        <v>1475</v>
      </c>
      <c r="T15" s="334">
        <f t="shared" si="0"/>
        <v>3.9285714285714284</v>
      </c>
      <c r="U15" s="334">
        <f t="shared" si="1"/>
        <v>5.416666666666667</v>
      </c>
      <c r="V15" s="384">
        <f t="shared" si="2"/>
        <v>96.67231330213329</v>
      </c>
      <c r="W15" s="334">
        <f t="shared" si="11"/>
        <v>0.56147696992767415</v>
      </c>
      <c r="X15" s="715">
        <f t="shared" si="3"/>
        <v>105.11148632598066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5.978143636594341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132</v>
      </c>
      <c r="C16" s="481" t="s">
        <v>138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2573</v>
      </c>
      <c r="R16" s="349">
        <v>50.5</v>
      </c>
      <c r="S16" s="349">
        <v>1270</v>
      </c>
      <c r="T16" s="334">
        <f t="shared" si="0"/>
        <v>2.8571428571428572</v>
      </c>
      <c r="U16" s="334">
        <f t="shared" si="1"/>
        <v>5.2738095238095237</v>
      </c>
      <c r="V16" s="384">
        <f t="shared" si="2"/>
        <v>94.122713830428665</v>
      </c>
      <c r="W16" s="334">
        <f t="shared" si="11"/>
        <v>0.49358725223474542</v>
      </c>
      <c r="X16" s="715">
        <f t="shared" si="3"/>
        <v>92.402168731219504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5.7673967760442695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132</v>
      </c>
      <c r="C17" s="481" t="s">
        <v>112</v>
      </c>
      <c r="D17" s="596">
        <v>17569495</v>
      </c>
      <c r="E17" s="298" t="s">
        <v>146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2595</v>
      </c>
      <c r="R17" s="349">
        <v>52.5</v>
      </c>
      <c r="S17" s="349">
        <v>1455</v>
      </c>
      <c r="T17" s="334">
        <f t="shared" si="0"/>
        <v>4.4642857142857144</v>
      </c>
      <c r="U17" s="334">
        <f t="shared" si="1"/>
        <v>6.3571428571428568</v>
      </c>
      <c r="V17" s="384">
        <f t="shared" si="2"/>
        <v>113.45717649085532</v>
      </c>
      <c r="W17" s="334">
        <f t="shared" si="11"/>
        <v>0.56069364161849711</v>
      </c>
      <c r="X17" s="715">
        <f t="shared" si="3"/>
        <v>104.96484308455007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6.9178364987613534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132</v>
      </c>
      <c r="C18" s="481" t="s">
        <v>145</v>
      </c>
      <c r="D18" s="596">
        <v>17569496</v>
      </c>
      <c r="E18" s="298" t="s">
        <v>147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2592</v>
      </c>
      <c r="R18" s="349">
        <v>52</v>
      </c>
      <c r="S18" s="349">
        <v>1507.5</v>
      </c>
      <c r="T18" s="334">
        <f t="shared" si="0"/>
        <v>4.0178571428571432</v>
      </c>
      <c r="U18" s="334">
        <f t="shared" si="1"/>
        <v>6.1726190476190474</v>
      </c>
      <c r="V18" s="384">
        <f t="shared" si="2"/>
        <v>110.16394383990354</v>
      </c>
      <c r="W18" s="334">
        <f t="shared" si="11"/>
        <v>0.58159722222222221</v>
      </c>
      <c r="X18" s="715">
        <f t="shared" si="3"/>
        <v>108.87810497145438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6.7542162698412698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132</v>
      </c>
      <c r="C19" s="481" t="s">
        <v>112</v>
      </c>
      <c r="D19" s="596">
        <v>17569497</v>
      </c>
      <c r="E19" s="298" t="s">
        <v>148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2591</v>
      </c>
      <c r="R19" s="349">
        <v>53.5</v>
      </c>
      <c r="S19" s="349">
        <v>1487.5</v>
      </c>
      <c r="T19" s="334">
        <f t="shared" si="0"/>
        <v>2.0535714285714284</v>
      </c>
      <c r="U19" s="334">
        <f t="shared" si="1"/>
        <v>5.9821428571428568</v>
      </c>
      <c r="V19" s="384">
        <f t="shared" si="2"/>
        <v>106.7644778776307</v>
      </c>
      <c r="W19" s="334">
        <f t="shared" si="11"/>
        <v>0.5741026630644539</v>
      </c>
      <c r="X19" s="715">
        <f t="shared" si="3"/>
        <v>107.47508348593826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6.5562455202073107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132</v>
      </c>
      <c r="C20" s="481" t="s">
        <v>149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2628</v>
      </c>
      <c r="R20" s="349">
        <v>53</v>
      </c>
      <c r="S20" s="349">
        <v>1487.5</v>
      </c>
      <c r="T20" s="334">
        <f t="shared" si="0"/>
        <v>4.1964285714285712</v>
      </c>
      <c r="U20" s="334">
        <f t="shared" si="1"/>
        <v>5.3511904761904763</v>
      </c>
      <c r="V20" s="384">
        <f t="shared" si="2"/>
        <v>95.503746877601998</v>
      </c>
      <c r="W20" s="334">
        <f t="shared" si="11"/>
        <v>0.56601978691019783</v>
      </c>
      <c r="X20" s="715">
        <f t="shared" si="3"/>
        <v>105.96192591783333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5.9172102631006744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132</v>
      </c>
      <c r="C21" s="481" t="s">
        <v>149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2622</v>
      </c>
      <c r="R21" s="349">
        <v>54</v>
      </c>
      <c r="S21" s="349">
        <v>1507.5</v>
      </c>
      <c r="T21" s="334">
        <f t="shared" si="0"/>
        <v>3.4821428571428572</v>
      </c>
      <c r="U21" s="334">
        <f t="shared" si="1"/>
        <v>4.7321428571428568</v>
      </c>
      <c r="V21" s="384">
        <f t="shared" si="2"/>
        <v>84.455482500215339</v>
      </c>
      <c r="W21" s="334">
        <f t="shared" si="11"/>
        <v>0.57494279176201368</v>
      </c>
      <c r="X21" s="715">
        <f t="shared" si="3"/>
        <v>107.63236006331415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5.3070856489048701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132</v>
      </c>
      <c r="C22" s="481" t="s">
        <v>149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2624</v>
      </c>
      <c r="R22" s="349">
        <v>52.5</v>
      </c>
      <c r="S22" s="349">
        <v>1655</v>
      </c>
      <c r="T22" s="334">
        <f t="shared" si="0"/>
        <v>4.2857142857142856</v>
      </c>
      <c r="U22" s="334">
        <f t="shared" si="1"/>
        <v>6.3095238095238093</v>
      </c>
      <c r="V22" s="384">
        <f t="shared" si="2"/>
        <v>112.60731000028711</v>
      </c>
      <c r="W22" s="334">
        <f t="shared" si="11"/>
        <v>0.63071646341463417</v>
      </c>
      <c r="X22" s="715">
        <f t="shared" si="3"/>
        <v>118.0734891554287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6.9402402729384436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132</v>
      </c>
      <c r="C23" s="481" t="s">
        <v>150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2583</v>
      </c>
      <c r="R23" s="349">
        <v>49.5</v>
      </c>
      <c r="S23" s="349">
        <v>1347.5</v>
      </c>
      <c r="T23" s="334">
        <f t="shared" si="0"/>
        <v>4.7321428571428568</v>
      </c>
      <c r="U23" s="334">
        <f t="shared" si="1"/>
        <v>5.5773809523809526</v>
      </c>
      <c r="V23" s="384">
        <f t="shared" si="2"/>
        <v>99.540612707800975</v>
      </c>
      <c r="W23" s="334">
        <f t="shared" si="11"/>
        <v>0.52168021680216803</v>
      </c>
      <c r="X23" s="715">
        <f t="shared" si="3"/>
        <v>97.661321678071928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6.0990611691831207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132</v>
      </c>
      <c r="C24" s="481" t="s">
        <v>151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2577</v>
      </c>
      <c r="R24" s="349">
        <v>50</v>
      </c>
      <c r="S24" s="349">
        <v>1225</v>
      </c>
      <c r="T24" s="334">
        <f t="shared" si="0"/>
        <v>2.1428571428571428</v>
      </c>
      <c r="U24" s="334">
        <f t="shared" si="1"/>
        <v>4.5476190476190474</v>
      </c>
      <c r="V24" s="384">
        <f t="shared" si="2"/>
        <v>81.162249849263546</v>
      </c>
      <c r="W24" s="334">
        <f t="shared" si="11"/>
        <v>0.47535894450911914</v>
      </c>
      <c r="X24" s="715">
        <f t="shared" si="3"/>
        <v>88.98973220956708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5.0229779921281663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132</v>
      </c>
      <c r="C25" s="481" t="s">
        <v>152</v>
      </c>
      <c r="D25" s="596">
        <v>17553145</v>
      </c>
      <c r="E25" s="298" t="s">
        <v>154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2571</v>
      </c>
      <c r="R25" s="349">
        <v>51.5</v>
      </c>
      <c r="S25" s="349">
        <v>1435</v>
      </c>
      <c r="T25" s="334">
        <f t="shared" si="0"/>
        <v>3.9285714285714284</v>
      </c>
      <c r="U25" s="334">
        <f t="shared" si="1"/>
        <v>4.4880952380952381</v>
      </c>
      <c r="V25" s="384">
        <f t="shared" si="2"/>
        <v>80.099916736053302</v>
      </c>
      <c r="W25" s="334">
        <f t="shared" si="11"/>
        <v>0.5581485803189421</v>
      </c>
      <c r="X25" s="715">
        <f t="shared" si="3"/>
        <v>104.48839402196177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5.0462438184141805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132</v>
      </c>
      <c r="C26" s="481" t="s">
        <v>153</v>
      </c>
      <c r="D26" s="596">
        <v>17553147</v>
      </c>
      <c r="E26" s="298" t="s">
        <v>155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2620</v>
      </c>
      <c r="R26" s="349">
        <v>52</v>
      </c>
      <c r="S26" s="349">
        <v>1725</v>
      </c>
      <c r="T26" s="334">
        <f t="shared" si="0"/>
        <v>3.9285714285714284</v>
      </c>
      <c r="U26" s="334">
        <f t="shared" si="1"/>
        <v>6.2142857142857144</v>
      </c>
      <c r="V26" s="384">
        <f t="shared" si="2"/>
        <v>110.90757701915072</v>
      </c>
      <c r="W26" s="334">
        <f t="shared" si="11"/>
        <v>0.65839694656488545</v>
      </c>
      <c r="X26" s="715">
        <f t="shared" si="3"/>
        <v>123.25542337887327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6.8726826608506002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132</v>
      </c>
      <c r="C27" s="481" t="s">
        <v>110</v>
      </c>
      <c r="D27" s="596">
        <v>17553146</v>
      </c>
      <c r="E27" s="298" t="s">
        <v>156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2620</v>
      </c>
      <c r="R27" s="349">
        <v>53.5</v>
      </c>
      <c r="S27" s="349">
        <v>1420</v>
      </c>
      <c r="T27" s="334">
        <f t="shared" si="0"/>
        <v>2.1428571428571428</v>
      </c>
      <c r="U27" s="334">
        <f t="shared" si="1"/>
        <v>4.9047619047619051</v>
      </c>
      <c r="V27" s="384">
        <f t="shared" si="2"/>
        <v>87.536248528525093</v>
      </c>
      <c r="W27" s="334">
        <f t="shared" si="11"/>
        <v>0.5419847328244275</v>
      </c>
      <c r="X27" s="715">
        <f t="shared" si="3"/>
        <v>101.46243547710148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5.4467466375863323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132</v>
      </c>
      <c r="C28" s="481" t="s">
        <v>157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2583</v>
      </c>
      <c r="R28" s="349">
        <v>51</v>
      </c>
      <c r="S28" s="349">
        <v>1425</v>
      </c>
      <c r="T28" s="334">
        <f t="shared" si="0"/>
        <v>2.6785714285714284</v>
      </c>
      <c r="U28" s="334">
        <f t="shared" si="1"/>
        <v>5.7619047619047619</v>
      </c>
      <c r="V28" s="384">
        <f t="shared" si="2"/>
        <v>102.83384535875277</v>
      </c>
      <c r="W28" s="334">
        <f t="shared" si="11"/>
        <v>0.55168408826945414</v>
      </c>
      <c r="X28" s="715">
        <f t="shared" si="3"/>
        <v>103.2782065983321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6.3135888501742157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132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2570</v>
      </c>
      <c r="R29" s="349">
        <v>50</v>
      </c>
      <c r="S29" s="349">
        <v>1300</v>
      </c>
      <c r="T29" s="334">
        <f t="shared" si="0"/>
        <v>4.4642857142857144</v>
      </c>
      <c r="U29" s="334">
        <f t="shared" si="1"/>
        <v>5.2738095238095237</v>
      </c>
      <c r="V29" s="384">
        <f t="shared" si="2"/>
        <v>94.122713830428665</v>
      </c>
      <c r="W29" s="334">
        <f t="shared" si="11"/>
        <v>0.50583657587548636</v>
      </c>
      <c r="X29" s="715">
        <f t="shared" si="3"/>
        <v>94.695307512195882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5.7796460996850101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132</v>
      </c>
      <c r="C30" s="481" t="s">
        <v>158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2626</v>
      </c>
      <c r="R30" s="349">
        <v>52</v>
      </c>
      <c r="S30" s="349">
        <v>1367.5</v>
      </c>
      <c r="T30" s="334">
        <f t="shared" si="0"/>
        <v>1.875</v>
      </c>
      <c r="U30" s="334">
        <f t="shared" si="1"/>
        <v>5.1130952380952381</v>
      </c>
      <c r="V30" s="384">
        <f t="shared" si="2"/>
        <v>91.254414424760995</v>
      </c>
      <c r="W30" s="334">
        <f t="shared" si="11"/>
        <v>0.52075399847677073</v>
      </c>
      <c r="X30" s="715">
        <f t="shared" si="3"/>
        <v>97.487928662758392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5.6338492365720088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132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2625</v>
      </c>
      <c r="R31" s="349">
        <v>51.5</v>
      </c>
      <c r="S31" s="349">
        <v>1455</v>
      </c>
      <c r="T31" s="334">
        <f t="shared" si="0"/>
        <v>3.3928571428571428</v>
      </c>
      <c r="U31" s="334">
        <f t="shared" si="1"/>
        <v>5.9285714285714288</v>
      </c>
      <c r="V31" s="384">
        <f t="shared" si="2"/>
        <v>105.80837807574149</v>
      </c>
      <c r="W31" s="334">
        <f t="shared" si="11"/>
        <v>0.55428571428571427</v>
      </c>
      <c r="X31" s="715">
        <f t="shared" si="3"/>
        <v>103.76524487786949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6.4828571428571431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132</v>
      </c>
      <c r="C32" s="481" t="s">
        <v>144</v>
      </c>
      <c r="D32" t="s">
        <v>242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2610</v>
      </c>
      <c r="R32" s="349">
        <v>52</v>
      </c>
      <c r="S32" s="349">
        <v>1400</v>
      </c>
      <c r="T32" s="334">
        <f t="shared" si="0"/>
        <v>2.8571428571428572</v>
      </c>
      <c r="U32" s="334">
        <f t="shared" si="1"/>
        <v>5.8809523809523814</v>
      </c>
      <c r="V32" s="384">
        <f t="shared" si="2"/>
        <v>104.95851158517328</v>
      </c>
      <c r="W32" s="334">
        <f t="shared" si="11"/>
        <v>0.53639846743295017</v>
      </c>
      <c r="X32" s="715">
        <f t="shared" si="3"/>
        <v>100.41665677243761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6.4173508483853317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132</v>
      </c>
      <c r="C33" s="481" t="s">
        <v>144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2593</v>
      </c>
      <c r="R33" s="349">
        <v>51</v>
      </c>
      <c r="S33" s="349">
        <v>1315</v>
      </c>
      <c r="T33" s="334">
        <f t="shared" si="0"/>
        <v>3.3928571428571428</v>
      </c>
      <c r="U33" s="334">
        <f t="shared" si="1"/>
        <v>5.5476190476190474</v>
      </c>
      <c r="V33" s="384">
        <f t="shared" si="2"/>
        <v>99.009446151195846</v>
      </c>
      <c r="W33" s="334">
        <f t="shared" si="11"/>
        <v>0.50713459313536446</v>
      </c>
      <c r="X33" s="715">
        <f t="shared" si="3"/>
        <v>94.938303272966152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6.054753640754412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133</v>
      </c>
      <c r="C34" s="481" t="s">
        <v>159</v>
      </c>
      <c r="D34" s="596">
        <v>17486575</v>
      </c>
      <c r="E34" s="298" t="s">
        <v>163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2580</v>
      </c>
      <c r="R34" s="349">
        <v>52</v>
      </c>
      <c r="S34" s="349">
        <v>1327.5</v>
      </c>
      <c r="T34" s="334">
        <f t="shared" si="0"/>
        <v>2.0535714285714284</v>
      </c>
      <c r="U34" s="334">
        <f t="shared" si="1"/>
        <v>6.2440476190476186</v>
      </c>
      <c r="V34" s="384">
        <f t="shared" si="2"/>
        <v>111.43874357575582</v>
      </c>
      <c r="W34" s="334">
        <f t="shared" si="11"/>
        <v>0.51453488372093026</v>
      </c>
      <c r="X34" s="715">
        <f t="shared" si="3"/>
        <v>96.323677178494606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6.7585825027685491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133</v>
      </c>
      <c r="C35" s="481" t="s">
        <v>160</v>
      </c>
      <c r="D35" s="596">
        <v>17486530</v>
      </c>
      <c r="E35" s="298" t="s">
        <v>164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2610</v>
      </c>
      <c r="R35" s="349">
        <v>51.5</v>
      </c>
      <c r="S35" s="349">
        <v>1365</v>
      </c>
      <c r="T35" s="334">
        <f t="shared" si="0"/>
        <v>2.8571428571428572</v>
      </c>
      <c r="U35" s="334">
        <f t="shared" si="1"/>
        <v>5.9047619047619051</v>
      </c>
      <c r="V35" s="384">
        <f t="shared" si="2"/>
        <v>105.38344483045738</v>
      </c>
      <c r="W35" s="334">
        <f t="shared" si="11"/>
        <v>0.52298850574712641</v>
      </c>
      <c r="X35" s="715">
        <f t="shared" si="3"/>
        <v>97.906240353126663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6.4277504105090317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133</v>
      </c>
      <c r="C36" s="481" t="s">
        <v>159</v>
      </c>
      <c r="D36" s="596">
        <v>17403960</v>
      </c>
      <c r="E36" s="298" t="s">
        <v>165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2619</v>
      </c>
      <c r="R36" s="349">
        <v>53</v>
      </c>
      <c r="S36" s="349">
        <v>1337.5</v>
      </c>
      <c r="T36" s="334">
        <f t="shared" si="0"/>
        <v>3.4821428571428572</v>
      </c>
      <c r="U36" s="334">
        <f t="shared" si="1"/>
        <v>5.7202380952380949</v>
      </c>
      <c r="V36" s="384">
        <f t="shared" si="2"/>
        <v>102.09021217950558</v>
      </c>
      <c r="W36" s="334">
        <f t="shared" si="11"/>
        <v>0.51069110347460867</v>
      </c>
      <c r="X36" s="715">
        <f t="shared" si="3"/>
        <v>95.604100995604412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6.2309291987127038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133</v>
      </c>
      <c r="C37" s="481" t="s">
        <v>161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2603</v>
      </c>
      <c r="R37" s="349">
        <v>50</v>
      </c>
      <c r="S37" s="349">
        <v>1300</v>
      </c>
      <c r="T37" s="334">
        <f t="shared" si="0"/>
        <v>3.5714285714285716</v>
      </c>
      <c r="U37" s="334">
        <f t="shared" si="1"/>
        <v>5.9642857142857144</v>
      </c>
      <c r="V37" s="384">
        <f t="shared" si="2"/>
        <v>106.44577794366765</v>
      </c>
      <c r="W37" s="334">
        <f t="shared" si="11"/>
        <v>0.49942374183634269</v>
      </c>
      <c r="X37" s="715">
        <f t="shared" si="3"/>
        <v>93.494790743889126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6.4637094561220572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133</v>
      </c>
      <c r="C38" s="481" t="s">
        <v>162</v>
      </c>
      <c r="D38" s="596">
        <v>17517343</v>
      </c>
      <c r="E38" s="298" t="s">
        <v>166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2592</v>
      </c>
      <c r="R38" s="349">
        <v>51.5</v>
      </c>
      <c r="S38" s="349">
        <v>1245</v>
      </c>
      <c r="T38" s="334">
        <f t="shared" si="0"/>
        <v>4.4642857142857144</v>
      </c>
      <c r="U38" s="334">
        <f t="shared" si="1"/>
        <v>5.583333333333333</v>
      </c>
      <c r="V38" s="384">
        <f t="shared" si="2"/>
        <v>99.646846019122009</v>
      </c>
      <c r="W38" s="334">
        <f t="shared" si="11"/>
        <v>0.48032407407407407</v>
      </c>
      <c r="X38" s="715">
        <f t="shared" si="3"/>
        <v>89.919230971449892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6.0636574074074074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133</v>
      </c>
      <c r="C39" s="481" t="s">
        <v>237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2612</v>
      </c>
      <c r="R39" s="349">
        <v>53.5</v>
      </c>
      <c r="S39" s="349">
        <v>1375</v>
      </c>
      <c r="T39" s="334">
        <f t="shared" si="0"/>
        <v>3.2142857142857144</v>
      </c>
      <c r="U39" s="334">
        <f t="shared" si="1"/>
        <v>6.0119047619047619</v>
      </c>
      <c r="V39" s="384">
        <f t="shared" si="2"/>
        <v>107.29564443423585</v>
      </c>
      <c r="W39" s="334">
        <f t="shared" si="11"/>
        <v>0.52641653905053598</v>
      </c>
      <c r="X39" s="715">
        <f t="shared" si="3"/>
        <v>98.547986488756678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6.5383213009552978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133</v>
      </c>
      <c r="C40" s="481" t="s">
        <v>237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2610</v>
      </c>
      <c r="R40" s="349">
        <v>51</v>
      </c>
      <c r="S40" s="349">
        <v>1290</v>
      </c>
      <c r="T40" s="334">
        <f t="shared" si="0"/>
        <v>5</v>
      </c>
      <c r="U40" s="334">
        <f t="shared" si="1"/>
        <v>6.333333333333333</v>
      </c>
      <c r="V40" s="384">
        <f t="shared" si="2"/>
        <v>113.03224324557122</v>
      </c>
      <c r="W40" s="334">
        <f t="shared" si="11"/>
        <v>0.4942528735632184</v>
      </c>
      <c r="X40" s="715">
        <f t="shared" si="3"/>
        <v>92.526776597460355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6.8275862068965516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133</v>
      </c>
      <c r="C41" s="481" t="s">
        <v>202</v>
      </c>
      <c r="D41" s="596">
        <v>17563608</v>
      </c>
      <c r="E41" s="298" t="s">
        <v>167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2572</v>
      </c>
      <c r="R41" s="349">
        <v>50</v>
      </c>
      <c r="S41" s="349">
        <v>1157.5</v>
      </c>
      <c r="T41" s="334">
        <f t="shared" si="0"/>
        <v>4.1964285714285712</v>
      </c>
      <c r="U41" s="334">
        <f t="shared" si="1"/>
        <v>5.3035714285714288</v>
      </c>
      <c r="V41" s="384">
        <f t="shared" si="2"/>
        <v>94.653880387033809</v>
      </c>
      <c r="W41" s="334">
        <f t="shared" si="11"/>
        <v>0.45003888024883359</v>
      </c>
      <c r="X41" s="715">
        <f t="shared" si="3"/>
        <v>84.249681003885783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5.7536103088202628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133</v>
      </c>
      <c r="C42" s="451" t="s">
        <v>202</v>
      </c>
      <c r="D42" s="598">
        <v>17563609</v>
      </c>
      <c r="E42" s="444" t="s">
        <v>168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2570</v>
      </c>
      <c r="R42" s="349">
        <v>52</v>
      </c>
      <c r="S42" s="349">
        <v>1227.5</v>
      </c>
      <c r="T42" s="334">
        <f t="shared" si="0"/>
        <v>3.125</v>
      </c>
      <c r="U42" s="334">
        <f t="shared" si="1"/>
        <v>5.6726190476190474</v>
      </c>
      <c r="V42" s="384">
        <f t="shared" si="2"/>
        <v>101.24034568893738</v>
      </c>
      <c r="W42" s="334">
        <f t="shared" si="11"/>
        <v>0.4776264591439689</v>
      </c>
      <c r="X42" s="715">
        <f t="shared" si="3"/>
        <v>89.414223054784955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6.1502455067630164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2601.3513513513512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3.5014478764478754</v>
      </c>
      <c r="U43" s="386">
        <f t="shared" si="13"/>
        <v>5.6031209781209776</v>
      </c>
      <c r="V43" s="387" t="s">
        <v>1</v>
      </c>
      <c r="W43" s="386">
        <f>AVERAGEA(W6:W42)</f>
        <v>0.53417280028404712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211" t="s">
        <v>34</v>
      </c>
      <c r="B44" s="1212"/>
      <c r="C44" s="1212"/>
      <c r="D44" s="1212"/>
      <c r="E44" s="1212"/>
      <c r="F44" s="1212"/>
      <c r="G44" s="1095"/>
      <c r="H44" s="1095"/>
      <c r="I44" s="1095"/>
      <c r="J44" s="1095"/>
      <c r="K44" s="1095"/>
      <c r="L44" s="1095"/>
      <c r="M44" s="1212"/>
      <c r="N44" s="1212"/>
      <c r="O44" s="1212"/>
      <c r="P44" s="1095"/>
      <c r="Q44" s="1095"/>
      <c r="R44" s="1095"/>
      <c r="S44" s="1095"/>
      <c r="T44" s="1095"/>
      <c r="U44" s="1095"/>
      <c r="V44" s="1095"/>
      <c r="W44" s="1095"/>
      <c r="X44" s="1095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130</v>
      </c>
      <c r="C45" s="485" t="s">
        <v>135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2516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3.9285714285714284</v>
      </c>
      <c r="U45" s="327">
        <f t="shared" ref="U45:U64" si="17">IF(AK$2=0," ",IF(S45=0," ",IF(P45=0," ",(S45-P45)/AK$2)))</f>
        <v>5.666666666666667</v>
      </c>
      <c r="V45" s="328">
        <f t="shared" ref="V45:V64" si="18">IF(AK$2=0," ",IF(U45=0," ",(U45/U$65)*100))</f>
        <v>104.90358126721766</v>
      </c>
      <c r="W45" s="327">
        <f t="shared" ref="W45:W64" si="19">IF(AK$2=0,P45/Q45,S45/Q45)</f>
        <v>0.46104928457869632</v>
      </c>
      <c r="X45" s="716">
        <f t="shared" ref="X45:X64" si="20">IF(W45=0," ",(W45/W$65)*100)</f>
        <v>94.047440650546548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6.1277159512453636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130</v>
      </c>
      <c r="C46" s="488" t="s">
        <v>135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2516</v>
      </c>
      <c r="R46" s="349">
        <v>51</v>
      </c>
      <c r="S46" s="349">
        <v>1285</v>
      </c>
      <c r="T46" s="334">
        <f t="shared" si="16"/>
        <v>3.3928571428571428</v>
      </c>
      <c r="U46" s="334">
        <f t="shared" si="17"/>
        <v>5.8690476190476186</v>
      </c>
      <c r="V46" s="335">
        <f t="shared" si="18"/>
        <v>108.65013774104683</v>
      </c>
      <c r="W46" s="334">
        <f t="shared" si="19"/>
        <v>0.51073131955484896</v>
      </c>
      <c r="X46" s="715">
        <f t="shared" si="20"/>
        <v>104.18186313444167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6.3797789386024677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169</v>
      </c>
      <c r="C47" s="488" t="s">
        <v>194</v>
      </c>
      <c r="D47" s="595">
        <v>17534662</v>
      </c>
      <c r="E47" s="298" t="s">
        <v>189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2549</v>
      </c>
      <c r="R47" s="349">
        <v>51</v>
      </c>
      <c r="S47" s="349">
        <v>1340</v>
      </c>
      <c r="T47" s="334">
        <f t="shared" si="16"/>
        <v>2.5</v>
      </c>
      <c r="U47" s="334">
        <f t="shared" si="17"/>
        <v>5.3928571428571432</v>
      </c>
      <c r="V47" s="335">
        <f t="shared" si="18"/>
        <v>99.834710743801665</v>
      </c>
      <c r="W47" s="334">
        <f t="shared" si="19"/>
        <v>0.52569635151039629</v>
      </c>
      <c r="X47" s="715">
        <f t="shared" si="20"/>
        <v>107.23451499130108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5.91855349436754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169</v>
      </c>
      <c r="C48" s="488" t="s">
        <v>195</v>
      </c>
      <c r="D48" s="595">
        <v>17553818</v>
      </c>
      <c r="E48" s="298" t="s">
        <v>221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2522</v>
      </c>
      <c r="R48" s="349">
        <v>51</v>
      </c>
      <c r="S48" s="349">
        <v>1212.5</v>
      </c>
      <c r="T48" s="334">
        <f t="shared" si="16"/>
        <v>4.0178571428571432</v>
      </c>
      <c r="U48" s="334">
        <f t="shared" si="17"/>
        <v>5.625</v>
      </c>
      <c r="V48" s="335">
        <f t="shared" si="18"/>
        <v>104.13223140495869</v>
      </c>
      <c r="W48" s="334">
        <f t="shared" si="19"/>
        <v>0.48076923076923078</v>
      </c>
      <c r="X48" s="715">
        <f t="shared" si="20"/>
        <v>98.070026805692606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6.1057692307692308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169</v>
      </c>
      <c r="C49" s="488" t="s">
        <v>195</v>
      </c>
      <c r="D49" s="595">
        <v>17553821</v>
      </c>
      <c r="E49" s="298" t="s">
        <v>190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2517</v>
      </c>
      <c r="R49" s="349">
        <v>49</v>
      </c>
      <c r="S49" s="349">
        <v>1297.5</v>
      </c>
      <c r="T49" s="334">
        <f t="shared" si="16"/>
        <v>2.0535714285714284</v>
      </c>
      <c r="U49" s="334">
        <f t="shared" si="17"/>
        <v>5.9702380952380949</v>
      </c>
      <c r="V49" s="335">
        <f t="shared" si="18"/>
        <v>110.52341597796145</v>
      </c>
      <c r="W49" s="334">
        <f t="shared" si="19"/>
        <v>0.51549463647199045</v>
      </c>
      <c r="X49" s="715">
        <f t="shared" si="20"/>
        <v>105.15351145935765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6.485732731710085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169</v>
      </c>
      <c r="C50" s="488" t="s">
        <v>196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2508</v>
      </c>
      <c r="R50" s="349">
        <v>49</v>
      </c>
      <c r="S50" s="349">
        <v>1045</v>
      </c>
      <c r="T50" s="334">
        <f t="shared" si="16"/>
        <v>3.5357142857142856</v>
      </c>
      <c r="U50" s="334">
        <f t="shared" si="17"/>
        <v>4.9880952380952381</v>
      </c>
      <c r="V50" s="335">
        <f t="shared" si="18"/>
        <v>92.341597796143262</v>
      </c>
      <c r="W50" s="334">
        <f t="shared" si="19"/>
        <v>0.41666666666666669</v>
      </c>
      <c r="X50" s="715">
        <f t="shared" si="20"/>
        <v>84.994023231600266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5.4047619047619051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169</v>
      </c>
      <c r="C51" s="488" t="s">
        <v>138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2552</v>
      </c>
      <c r="R51" s="349">
        <v>51.5</v>
      </c>
      <c r="S51" s="349">
        <v>1347.5</v>
      </c>
      <c r="T51" s="334">
        <f t="shared" si="16"/>
        <v>2.7678571428571428</v>
      </c>
      <c r="U51" s="334">
        <f t="shared" si="17"/>
        <v>5.375</v>
      </c>
      <c r="V51" s="335">
        <f t="shared" si="18"/>
        <v>99.504132231404981</v>
      </c>
      <c r="W51" s="334">
        <f t="shared" si="19"/>
        <v>0.52801724137931039</v>
      </c>
      <c r="X51" s="715">
        <f t="shared" si="20"/>
        <v>107.70794323314861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5.9030172413793105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169</v>
      </c>
      <c r="C52" s="488" t="s">
        <v>138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2542</v>
      </c>
      <c r="R52" s="349">
        <v>51</v>
      </c>
      <c r="S52" s="349">
        <v>1335</v>
      </c>
      <c r="T52" s="334">
        <f t="shared" si="16"/>
        <v>3.3928571428571428</v>
      </c>
      <c r="U52" s="334">
        <f t="shared" si="17"/>
        <v>5.6190476190476186</v>
      </c>
      <c r="V52" s="335">
        <f t="shared" si="18"/>
        <v>104.02203856749313</v>
      </c>
      <c r="W52" s="334">
        <f t="shared" si="19"/>
        <v>0.525177025963808</v>
      </c>
      <c r="X52" s="715">
        <f t="shared" si="20"/>
        <v>107.12858002912951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6.1442246450114268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169</v>
      </c>
      <c r="C53" s="488" t="s">
        <v>144</v>
      </c>
      <c r="D53" s="595">
        <v>17550668</v>
      </c>
      <c r="E53" s="298" t="s">
        <v>203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2534</v>
      </c>
      <c r="R53" s="349">
        <v>50</v>
      </c>
      <c r="S53" s="349">
        <v>1347.5</v>
      </c>
      <c r="T53" s="334">
        <f t="shared" si="16"/>
        <v>5.0892857142857144</v>
      </c>
      <c r="U53" s="334">
        <f t="shared" si="17"/>
        <v>5.6845238095238093</v>
      </c>
      <c r="V53" s="335">
        <f t="shared" si="18"/>
        <v>105.23415977961434</v>
      </c>
      <c r="W53" s="334">
        <f t="shared" si="19"/>
        <v>0.53176795580110492</v>
      </c>
      <c r="X53" s="715">
        <f t="shared" si="20"/>
        <v>108.47303517403127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6.2162917653249146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169</v>
      </c>
      <c r="C54" s="488" t="s">
        <v>197</v>
      </c>
      <c r="D54" s="595">
        <v>17569498</v>
      </c>
      <c r="E54" s="298" t="s">
        <v>191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2561</v>
      </c>
      <c r="R54" s="349">
        <v>53.5</v>
      </c>
      <c r="S54" s="349">
        <v>1430</v>
      </c>
      <c r="T54" s="334">
        <f t="shared" si="16"/>
        <v>3.75</v>
      </c>
      <c r="U54" s="334">
        <f t="shared" si="17"/>
        <v>5.9523809523809526</v>
      </c>
      <c r="V54" s="335">
        <f t="shared" si="18"/>
        <v>110.19283746556476</v>
      </c>
      <c r="W54" s="334">
        <f t="shared" si="19"/>
        <v>0.55837563451776651</v>
      </c>
      <c r="X54" s="715">
        <f t="shared" si="20"/>
        <v>113.9006199651902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6.5107565868987187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169</v>
      </c>
      <c r="C55" s="488" t="s">
        <v>197</v>
      </c>
      <c r="D55" s="595">
        <v>17569499</v>
      </c>
      <c r="E55" s="298" t="s">
        <v>192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2557</v>
      </c>
      <c r="R55" s="349">
        <v>53.5</v>
      </c>
      <c r="S55" s="349">
        <v>1392.5</v>
      </c>
      <c r="T55" s="334">
        <f t="shared" si="16"/>
        <v>2.2321428571428572</v>
      </c>
      <c r="U55" s="334">
        <f t="shared" si="17"/>
        <v>5.5773809523809526</v>
      </c>
      <c r="V55" s="335">
        <f t="shared" si="18"/>
        <v>103.25068870523417</v>
      </c>
      <c r="W55" s="334">
        <f t="shared" si="19"/>
        <v>0.54458349628470859</v>
      </c>
      <c r="X55" s="715">
        <f t="shared" si="20"/>
        <v>111.08722160344469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6.1219644486656613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169</v>
      </c>
      <c r="C56" s="488" t="s">
        <v>198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2519</v>
      </c>
      <c r="R56" s="349">
        <v>51</v>
      </c>
      <c r="S56" s="349">
        <v>1135</v>
      </c>
      <c r="T56" s="334">
        <f t="shared" si="16"/>
        <v>4.4642857142857144</v>
      </c>
      <c r="U56" s="334">
        <f t="shared" si="17"/>
        <v>5.166666666666667</v>
      </c>
      <c r="V56" s="335">
        <f t="shared" si="18"/>
        <v>95.647382920110218</v>
      </c>
      <c r="W56" s="334">
        <f t="shared" si="19"/>
        <v>0.45057562524811434</v>
      </c>
      <c r="X56" s="715">
        <f t="shared" si="20"/>
        <v>91.910964383834511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5.6172422919147813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169</v>
      </c>
      <c r="C57" s="488" t="s">
        <v>199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2525</v>
      </c>
      <c r="R57" s="349">
        <v>49</v>
      </c>
      <c r="S57" s="349">
        <v>970</v>
      </c>
      <c r="T57" s="334">
        <f t="shared" si="16"/>
        <v>2.8571428571428572</v>
      </c>
      <c r="U57" s="334">
        <f t="shared" si="17"/>
        <v>4.5</v>
      </c>
      <c r="V57" s="335">
        <f t="shared" si="18"/>
        <v>83.305785123966956</v>
      </c>
      <c r="W57" s="334">
        <f t="shared" si="19"/>
        <v>0.38415841584158417</v>
      </c>
      <c r="X57" s="715">
        <f t="shared" si="20"/>
        <v>78.362806369570464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4.8841584158415845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169</v>
      </c>
      <c r="C58" s="488" t="s">
        <v>202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2566</v>
      </c>
      <c r="R58" s="349">
        <v>54</v>
      </c>
      <c r="S58" s="349">
        <v>1250</v>
      </c>
      <c r="T58" s="334">
        <f t="shared" si="16"/>
        <v>2.8571428571428572</v>
      </c>
      <c r="U58" s="334">
        <f t="shared" si="17"/>
        <v>4.833333333333333</v>
      </c>
      <c r="V58" s="335">
        <f t="shared" si="18"/>
        <v>89.47658402203858</v>
      </c>
      <c r="W58" s="334">
        <f t="shared" si="19"/>
        <v>0.48713951675759937</v>
      </c>
      <c r="X58" s="715">
        <f t="shared" si="20"/>
        <v>99.369473770382228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5.3204728500909324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169</v>
      </c>
      <c r="C59" s="488" t="s">
        <v>202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2566</v>
      </c>
      <c r="R59" s="349">
        <v>52</v>
      </c>
      <c r="S59" s="349">
        <v>1302.5</v>
      </c>
      <c r="T59" s="334">
        <f t="shared" si="16"/>
        <v>1.3392857142857142</v>
      </c>
      <c r="U59" s="334">
        <f t="shared" si="17"/>
        <v>4.6845238095238093</v>
      </c>
      <c r="V59" s="335">
        <f t="shared" si="18"/>
        <v>86.721763085399459</v>
      </c>
      <c r="W59" s="334">
        <f t="shared" si="19"/>
        <v>0.50759937646141851</v>
      </c>
      <c r="X59" s="715">
        <f t="shared" si="20"/>
        <v>103.54299166873827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5.1921231859852277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169</v>
      </c>
      <c r="C60" s="488" t="s">
        <v>202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2559</v>
      </c>
      <c r="R60" s="349">
        <v>50.5</v>
      </c>
      <c r="S60" s="349">
        <v>1230</v>
      </c>
      <c r="T60" s="334">
        <f t="shared" si="16"/>
        <v>2.6785714285714284</v>
      </c>
      <c r="U60" s="334">
        <f t="shared" si="17"/>
        <v>4.6190476190476186</v>
      </c>
      <c r="V60" s="335">
        <f t="shared" si="18"/>
        <v>85.509641873278241</v>
      </c>
      <c r="W60" s="334">
        <f t="shared" si="19"/>
        <v>0.4806565064478312</v>
      </c>
      <c r="X60" s="715">
        <f t="shared" si="20"/>
        <v>98.047032661072279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5.0997041254954496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169</v>
      </c>
      <c r="C61" s="488" t="s">
        <v>157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2546</v>
      </c>
      <c r="R61" s="349">
        <v>51</v>
      </c>
      <c r="S61" s="349">
        <v>1320</v>
      </c>
      <c r="T61" s="334">
        <f t="shared" si="16"/>
        <v>4.1071428571428568</v>
      </c>
      <c r="U61" s="334">
        <f t="shared" si="17"/>
        <v>5.6071428571428568</v>
      </c>
      <c r="V61" s="335">
        <f t="shared" si="18"/>
        <v>103.801652892562</v>
      </c>
      <c r="W61" s="334">
        <f t="shared" si="19"/>
        <v>0.51846032992930091</v>
      </c>
      <c r="X61" s="715">
        <f t="shared" si="20"/>
        <v>105.75847038401793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6.1256031870721577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169</v>
      </c>
      <c r="C62" s="488" t="s">
        <v>144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2561</v>
      </c>
      <c r="R62" s="349">
        <v>49</v>
      </c>
      <c r="S62" s="349">
        <v>1127.5</v>
      </c>
      <c r="T62" s="334">
        <f t="shared" si="16"/>
        <v>3.3035714285714284</v>
      </c>
      <c r="U62" s="334">
        <f t="shared" si="17"/>
        <v>4.9464285714285712</v>
      </c>
      <c r="V62" s="335">
        <f t="shared" si="18"/>
        <v>91.570247933884303</v>
      </c>
      <c r="W62" s="334">
        <f t="shared" si="19"/>
        <v>0.4402577118313159</v>
      </c>
      <c r="X62" s="715">
        <f t="shared" si="20"/>
        <v>89.806258049476881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5.3866862832598867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169</v>
      </c>
      <c r="C63" s="488" t="s">
        <v>144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2540</v>
      </c>
      <c r="R63" s="349">
        <v>49</v>
      </c>
      <c r="S63" s="349">
        <v>1127.5</v>
      </c>
      <c r="T63" s="334">
        <f t="shared" si="16"/>
        <v>2.7678571428571428</v>
      </c>
      <c r="U63" s="334">
        <f t="shared" si="17"/>
        <v>5.625</v>
      </c>
      <c r="V63" s="335">
        <f t="shared" si="18"/>
        <v>104.13223140495869</v>
      </c>
      <c r="W63" s="334">
        <f t="shared" si="19"/>
        <v>0.44389763779527558</v>
      </c>
      <c r="X63" s="715">
        <f t="shared" si="20"/>
        <v>90.548750734137911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6.0688976377952759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169</v>
      </c>
      <c r="C64" s="650" t="s">
        <v>225</v>
      </c>
      <c r="D64" s="600">
        <v>17486578</v>
      </c>
      <c r="E64" s="651" t="s">
        <v>193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2553</v>
      </c>
      <c r="R64" s="662">
        <v>50.5</v>
      </c>
      <c r="S64" s="662">
        <v>1260</v>
      </c>
      <c r="T64" s="663">
        <f t="shared" si="16"/>
        <v>4.4642857142857144</v>
      </c>
      <c r="U64" s="663">
        <f t="shared" si="17"/>
        <v>6.333333333333333</v>
      </c>
      <c r="V64" s="664">
        <f t="shared" si="18"/>
        <v>117.24517906336089</v>
      </c>
      <c r="W64" s="663">
        <f t="shared" si="19"/>
        <v>0.49353701527614569</v>
      </c>
      <c r="X64" s="688">
        <f t="shared" si="20"/>
        <v>100.67447170088491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6.8268703486094786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2540.4499999999998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3.2749999999999999</v>
      </c>
      <c r="U65" s="745">
        <f>AVERAGEA(U45:U64)</f>
        <v>5.4017857142857135</v>
      </c>
      <c r="V65" s="746"/>
      <c r="W65" s="745">
        <f>AVERAGEA(W45:W64)</f>
        <v>0.4902305489543558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095" t="s">
        <v>106</v>
      </c>
      <c r="B66" s="1095"/>
      <c r="C66" s="1095"/>
      <c r="D66" s="1095"/>
      <c r="E66" s="1095"/>
      <c r="F66" s="1095"/>
      <c r="G66" s="1095"/>
      <c r="H66" s="1095"/>
      <c r="I66" s="1095"/>
      <c r="J66" s="1095"/>
      <c r="K66" s="1095"/>
      <c r="L66" s="1095"/>
      <c r="M66" s="1095"/>
      <c r="N66" s="1095"/>
      <c r="O66" s="1095"/>
      <c r="P66" s="1095"/>
      <c r="Q66" s="1095"/>
      <c r="R66" s="1095"/>
      <c r="S66" s="1095"/>
      <c r="T66" s="1095"/>
      <c r="U66" s="1095"/>
      <c r="V66" s="1095"/>
      <c r="W66" s="1095"/>
      <c r="X66" s="1095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173</v>
      </c>
      <c r="C67" s="667" t="s">
        <v>222</v>
      </c>
      <c r="D67" s="598">
        <v>1249286</v>
      </c>
      <c r="E67" s="668" t="s">
        <v>188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2581</v>
      </c>
      <c r="R67" s="680">
        <v>52.5</v>
      </c>
      <c r="S67" s="680">
        <v>1312.5</v>
      </c>
      <c r="T67" s="681">
        <f>IF(AK$2=0," ",IF(AM$2=0," ",IF(S67=0," ",IF(AO67=0," ",(S67-AO67)/(AM$2)))))</f>
        <v>3.3035714285714284</v>
      </c>
      <c r="U67" s="681">
        <f>IF(AK$2=0," ",IF(S67=0," ",IF(P67=0," ",(S67-P67)/AK$2)))</f>
        <v>4.9107142857142856</v>
      </c>
      <c r="V67" s="682">
        <f>IF(AK$2=0," ",IF(U67=0," ",(U67/U$68)*100))</f>
        <v>100</v>
      </c>
      <c r="W67" s="681">
        <f>IF(AK$2=0,P67/Q67,S67/Q67)</f>
        <v>0.50852382797365359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5.4192381136879391</v>
      </c>
      <c r="AE67" s="704" t="s">
        <v>220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2581</v>
      </c>
      <c r="R68" s="342">
        <f>AVERAGEA(R67)</f>
        <v>52.5</v>
      </c>
      <c r="S68" s="343">
        <f>AVERAGEA(S67)</f>
        <v>1312.5</v>
      </c>
      <c r="T68" s="317">
        <f>AVERAGE(T67)</f>
        <v>3.3035714285714284</v>
      </c>
      <c r="U68" s="317">
        <f>AVERAGE(U67)</f>
        <v>4.9107142857142856</v>
      </c>
      <c r="V68" s="317"/>
      <c r="W68" s="317">
        <f>AVERAGE(W67)</f>
        <v>0.50852382797365359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094" t="s">
        <v>107</v>
      </c>
      <c r="B69" s="1095"/>
      <c r="C69" s="1095"/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  <c r="N69" s="1095"/>
      <c r="O69" s="1095"/>
      <c r="P69" s="1095"/>
      <c r="Q69" s="1095"/>
      <c r="R69" s="1095"/>
      <c r="S69" s="1095"/>
      <c r="T69" s="1095"/>
      <c r="U69" s="1095"/>
      <c r="V69" s="1095"/>
      <c r="W69" s="1095"/>
      <c r="X69" s="1095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130</v>
      </c>
      <c r="C70" s="308" t="s">
        <v>206</v>
      </c>
      <c r="D70" s="601">
        <v>1243855</v>
      </c>
      <c r="E70" s="361" t="s">
        <v>187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2542</v>
      </c>
      <c r="R70" s="326">
        <v>54</v>
      </c>
      <c r="S70" s="326">
        <v>1232.5</v>
      </c>
      <c r="T70" s="327">
        <f>IF(AK$2=0," ",IF(AM$2=0," ",IF(S70=0," ",IF(AO70=0," ",(S70-AO70)/(AM$2)))))</f>
        <v>3.6607142857142856</v>
      </c>
      <c r="U70" s="327">
        <f>IF(AK$2=0," ",IF(S70=0," ",IF(P70=0," ",(S70-P70)/AK$2)))</f>
        <v>5.375</v>
      </c>
      <c r="V70" s="328">
        <f>IF(AK$2=0," ",IF(U70=0," ",(U70/U$71)*100))</f>
        <v>100</v>
      </c>
      <c r="W70" s="327">
        <f>IF(AK$2=0,P70/Q70,S70/Q70)</f>
        <v>0.48485444531864674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5.8598544453186463</v>
      </c>
      <c r="AE70" s="704" t="s">
        <v>219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2542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3.6607142857142856</v>
      </c>
      <c r="U71" s="638">
        <f t="shared" si="34"/>
        <v>5.375</v>
      </c>
      <c r="V71" s="638"/>
      <c r="W71" s="638">
        <f t="shared" si="34"/>
        <v>0.48485444531864674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211" t="s">
        <v>240</v>
      </c>
      <c r="B72" s="1212"/>
      <c r="C72" s="1212"/>
      <c r="D72" s="1212"/>
      <c r="E72" s="1212"/>
      <c r="F72" s="1212"/>
      <c r="G72" s="1212"/>
      <c r="H72" s="1212"/>
      <c r="I72" s="1212"/>
      <c r="J72" s="1212"/>
      <c r="K72" s="1095"/>
      <c r="L72" s="1095"/>
      <c r="M72" s="1095"/>
      <c r="N72" s="1095"/>
      <c r="O72" s="1095"/>
      <c r="P72" s="1095"/>
      <c r="Q72" s="1095"/>
      <c r="R72" s="1095"/>
      <c r="S72" s="1095"/>
      <c r="T72" s="1095"/>
      <c r="U72" s="1095"/>
      <c r="V72" s="1095"/>
      <c r="W72" s="1095"/>
      <c r="X72" s="1095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173</v>
      </c>
      <c r="C73" s="304" t="s">
        <v>231</v>
      </c>
      <c r="D73" s="602" t="s">
        <v>233</v>
      </c>
      <c r="E73" s="305" t="s">
        <v>186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2572</v>
      </c>
      <c r="R73" s="347">
        <v>52.5</v>
      </c>
      <c r="S73" s="347">
        <v>1387.5</v>
      </c>
      <c r="T73" s="327">
        <f>IF(AK$2=0," ",IF(AM$2=0," ",IF(S73=0," ",IF(AO73=0," ",(S73-AO73)/(AM$2)))))</f>
        <v>2.7678571428571428</v>
      </c>
      <c r="U73" s="327">
        <f>IF(AK$2=0," ",IF(S73=0," ",IF(P73=0," ",(S73-P73)/AK$2)))</f>
        <v>4.7797619047619051</v>
      </c>
      <c r="V73" s="328">
        <f>IF(AK$2=0," ",IF(U73=0," ",(U73/U$74)*100))</f>
        <v>100</v>
      </c>
      <c r="W73" s="327">
        <f>IF(AK$2=0,P73/Q73,S73/Q73)</f>
        <v>0.5394634525660964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5.3192253573280013</v>
      </c>
      <c r="AE73" s="704" t="s">
        <v>218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2572</v>
      </c>
      <c r="R74" s="342">
        <f t="shared" si="35"/>
        <v>52.5</v>
      </c>
      <c r="S74" s="343">
        <f t="shared" si="35"/>
        <v>1387.5</v>
      </c>
      <c r="T74" s="317">
        <f t="shared" si="35"/>
        <v>2.7678571428571428</v>
      </c>
      <c r="U74" s="317">
        <f t="shared" si="35"/>
        <v>4.7797619047619051</v>
      </c>
      <c r="V74" s="318" t="s">
        <v>1</v>
      </c>
      <c r="W74" s="317">
        <f>AVERAGEA(W73:W73)</f>
        <v>0.5394634525660964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211" t="s">
        <v>239</v>
      </c>
      <c r="B75" s="1212"/>
      <c r="C75" s="1212"/>
      <c r="D75" s="1212"/>
      <c r="E75" s="1212"/>
      <c r="F75" s="1212"/>
      <c r="G75" s="1212"/>
      <c r="H75" s="1212"/>
      <c r="I75" s="1212"/>
      <c r="J75" s="1212"/>
      <c r="K75" s="1095"/>
      <c r="L75" s="1095"/>
      <c r="M75" s="1095"/>
      <c r="N75" s="1095"/>
      <c r="O75" s="1095"/>
      <c r="P75" s="1095"/>
      <c r="Q75" s="1095"/>
      <c r="R75" s="1095"/>
      <c r="S75" s="1095"/>
      <c r="T75" s="1095"/>
      <c r="U75" s="1095"/>
      <c r="V75" s="1095"/>
      <c r="W75" s="1095"/>
      <c r="X75" s="1095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205</v>
      </c>
      <c r="D76" s="601">
        <v>1244195</v>
      </c>
      <c r="E76" s="361" t="s">
        <v>128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2541</v>
      </c>
      <c r="R76" s="347">
        <v>52</v>
      </c>
      <c r="S76" s="347">
        <v>1215</v>
      </c>
      <c r="T76" s="327">
        <f>IF(AK$2=0," ",IF(AM$2=0," ",IF(S76=0," ",IF(AO76=0," ",(S76-AO76)/(AM$2)))))</f>
        <v>2.6785714285714284</v>
      </c>
      <c r="U76" s="327">
        <f>IF(AK$2=0," ",IF(S76=0," ",IF(P76=0," ",(S76-P76)/AK$2)))</f>
        <v>4.9523809523809526</v>
      </c>
      <c r="V76" s="328">
        <f>IF(AK$2=0," ",IF(U76=0," ",(U76/U$79)*100))</f>
        <v>97.46192893401016</v>
      </c>
      <c r="W76" s="327">
        <f>IF(AK$2=0,P76/Q76,S76/Q76)</f>
        <v>0.47815820543093268</v>
      </c>
      <c r="X76" s="716">
        <f>IF(W76=0," ",(W76/W$79)*100)</f>
        <v>100.93508985820363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5.4305391578118849</v>
      </c>
      <c r="AE76" s="706" t="s">
        <v>120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205</v>
      </c>
      <c r="D77" s="596">
        <v>1244196</v>
      </c>
      <c r="E77" s="320" t="s">
        <v>204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2535</v>
      </c>
      <c r="R77" s="349">
        <v>53.5</v>
      </c>
      <c r="S77" s="349">
        <v>1277.5</v>
      </c>
      <c r="T77" s="334">
        <f>IF(AK$2=0," ",IF(AM$2=0," ",IF(S77=0," ",IF(AO77=0," ",(S77-AO77)/(AM$2)))))</f>
        <v>2.7678571428571428</v>
      </c>
      <c r="U77" s="334">
        <f>IF(AK$2=0," ",IF(S77=0," ",IF(P77=0," ",(S77-P77)/AK$2)))</f>
        <v>5.3273809523809526</v>
      </c>
      <c r="V77" s="335">
        <f>IF(AK$2=0," ",IF(U77=0," ",(U77/U$79)*100))</f>
        <v>104.84185864896524</v>
      </c>
      <c r="W77" s="334">
        <f>IF(AK$2=0,P77/Q77,S77/Q77)</f>
        <v>0.50394477317554243</v>
      </c>
      <c r="X77" s="715">
        <f>IF(W77=0," ",(W77/W$79)*100)</f>
        <v>106.3784128062876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5.8313257255564945</v>
      </c>
      <c r="AE77" s="707" t="s">
        <v>120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223</v>
      </c>
      <c r="D78" s="598">
        <v>1249780</v>
      </c>
      <c r="E78" s="364" t="s">
        <v>129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2528</v>
      </c>
      <c r="R78" s="349">
        <v>51</v>
      </c>
      <c r="S78" s="349">
        <v>1110</v>
      </c>
      <c r="T78" s="334">
        <f>IF(AK$2=0," ",IF(AM$2=0," ",IF(S78=0," ",IF(AO78=0," ",(S78-AO78)/(AM$2)))))</f>
        <v>1.9642857142857142</v>
      </c>
      <c r="U78" s="334">
        <f>IF(AK$2=0," ",IF(S78=0," ",IF(P78=0," ",(S78-P78)/AK$2)))</f>
        <v>4.9642857142857144</v>
      </c>
      <c r="V78" s="335">
        <f>IF(AK$2=0," ",IF(U78=0," ",(U78/U$79)*100))</f>
        <v>97.696212417024597</v>
      </c>
      <c r="W78" s="334">
        <f>IF(AK$2=0,P78/Q78,S78/Q78)</f>
        <v>0.43908227848101267</v>
      </c>
      <c r="X78" s="715">
        <f>IF(W78=0," ",(W78/W$79)*100)</f>
        <v>92.68649733550879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5.4033679927667269</v>
      </c>
      <c r="AE78" s="708" t="s">
        <v>120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2534.6666666666665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2.4702380952380953</v>
      </c>
      <c r="U79" s="317">
        <f t="shared" si="38"/>
        <v>5.0813492063492065</v>
      </c>
      <c r="V79" s="318"/>
      <c r="W79" s="317">
        <f>AVERAGEA(W76:W78)</f>
        <v>0.47372841902916257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211" t="s">
        <v>238</v>
      </c>
      <c r="B80" s="1212"/>
      <c r="C80" s="1212"/>
      <c r="D80" s="1212"/>
      <c r="E80" s="1212"/>
      <c r="F80" s="1212"/>
      <c r="G80" s="1095"/>
      <c r="H80" s="1095"/>
      <c r="I80" s="1095"/>
      <c r="J80" s="1095"/>
      <c r="K80" s="1095"/>
      <c r="L80" s="1095"/>
      <c r="M80" s="1095"/>
      <c r="N80" s="1095"/>
      <c r="O80" s="1095"/>
      <c r="P80" s="1095"/>
      <c r="Q80" s="1095"/>
      <c r="R80" s="1095"/>
      <c r="S80" s="1095"/>
      <c r="T80" s="1095"/>
      <c r="U80" s="1095"/>
      <c r="V80" s="1095"/>
      <c r="W80" s="1095"/>
      <c r="X80" s="1095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208</v>
      </c>
      <c r="D81" s="599">
        <v>1561755</v>
      </c>
      <c r="E81" s="361" t="s">
        <v>183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2594</v>
      </c>
      <c r="R81" s="378">
        <v>53</v>
      </c>
      <c r="S81" s="378">
        <v>1472.5</v>
      </c>
      <c r="T81" s="327">
        <f>IF(AK$2=0," ",IF(AM$2=0," ",IF(S81=0," ",IF(AO81=0," ",(S81-AO81)/(AM$2)))))</f>
        <v>2.7678571428571428</v>
      </c>
      <c r="U81" s="327">
        <f>IF(AK$2=0," ",IF(S81=0," ",IF(P81=0," ",(S81-P81)/AK$2)))</f>
        <v>5.541666666666667</v>
      </c>
      <c r="V81" s="328">
        <f>IF(AK$2=0," ",IF(U81=0," ",(U81/U$84)*100))</f>
        <v>105.83554376657824</v>
      </c>
      <c r="W81" s="327">
        <f>IF(AK$2=0,P81/Q81,S81/Q81)</f>
        <v>0.56765612952968392</v>
      </c>
      <c r="X81" s="716">
        <f>IF(W81=0," ",(W81/W$84)*100)</f>
        <v>105.15964091190877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6.1093227961963512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209</v>
      </c>
      <c r="D82" s="595">
        <v>1596497</v>
      </c>
      <c r="E82" s="320" t="s">
        <v>184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2619</v>
      </c>
      <c r="R82" s="377">
        <v>52</v>
      </c>
      <c r="S82" s="377">
        <v>1265</v>
      </c>
      <c r="T82" s="334">
        <f>IF(AK$2=0," ",IF(AM$2=0," ",IF(S82=0," ",IF(AO82=0," ",(S82-AO82)/(AM$2)))))</f>
        <v>3.0357142857142856</v>
      </c>
      <c r="U82" s="334">
        <f>IF(AK$2=0," ",IF(S82=0," ",IF(P82=0," ",(S82-P82)/AK$2)))</f>
        <v>4.0952380952380949</v>
      </c>
      <c r="V82" s="335">
        <f>IF(AK$2=0," ",IF(U82=0," ",(U82/U$84)*100))</f>
        <v>78.211443728685097</v>
      </c>
      <c r="W82" s="334">
        <f>IF(AK$2=0,P82/Q82,S82/Q82)</f>
        <v>0.48300878197785413</v>
      </c>
      <c r="X82" s="715">
        <f>IF(W82=0," ",(W82/W$84)*100)</f>
        <v>89.478519525848782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4.5782468772159488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210</v>
      </c>
      <c r="D83" s="600">
        <v>1596496</v>
      </c>
      <c r="E83" s="372" t="s">
        <v>185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2611</v>
      </c>
      <c r="R83" s="377">
        <v>52</v>
      </c>
      <c r="S83" s="377">
        <v>1485</v>
      </c>
      <c r="T83" s="334">
        <f>IF(AK$2=0," ",IF(AM$2=0," ",IF(S83=0," ",IF(AO83=0," ",(S83-AO83)/(AM$2)))))</f>
        <v>3.75</v>
      </c>
      <c r="U83" s="334">
        <f>IF(AK$2=0," ",IF(S83=0," ",IF(P83=0," ",(S83-P83)/AK$2)))</f>
        <v>6.0714285714285712</v>
      </c>
      <c r="V83" s="335">
        <f>IF(AK$2=0," ",IF(U83=0," ",(U83/U$84)*100))</f>
        <v>115.95301250473662</v>
      </c>
      <c r="W83" s="334">
        <f>IF(AK$2=0,P83/Q83,S83/Q83)</f>
        <v>0.56874760628111831</v>
      </c>
      <c r="X83" s="715">
        <f>IF(W83=0," ",(W83/W$84)*100)</f>
        <v>105.36183956224244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6.640176177709689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2608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3.1845238095238098</v>
      </c>
      <c r="U84" s="317">
        <f t="shared" si="41"/>
        <v>5.2361111111111116</v>
      </c>
      <c r="V84" s="318"/>
      <c r="W84" s="317">
        <f>AVERAGEA(W81:W83)</f>
        <v>0.53980417259621882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211" t="s">
        <v>92</v>
      </c>
      <c r="B85" s="1212"/>
      <c r="C85" s="1212"/>
      <c r="D85" s="1212"/>
      <c r="E85" s="1212"/>
      <c r="F85" s="1212"/>
      <c r="G85" s="1095"/>
      <c r="H85" s="1095"/>
      <c r="I85" s="1095"/>
      <c r="J85" s="1095"/>
      <c r="K85" s="1095"/>
      <c r="L85" s="1095"/>
      <c r="M85" s="1095"/>
      <c r="N85" s="1095"/>
      <c r="O85" s="1095"/>
      <c r="P85" s="1095"/>
      <c r="Q85" s="1095"/>
      <c r="R85" s="1095"/>
      <c r="S85" s="1095"/>
      <c r="T85" s="1095"/>
      <c r="U85" s="1095"/>
      <c r="V85" s="1095"/>
      <c r="W85" s="1095"/>
      <c r="X85" s="1095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141</v>
      </c>
      <c r="D86" s="603">
        <v>2716514</v>
      </c>
      <c r="E86" s="502" t="s">
        <v>172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2616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2.4107142857142856</v>
      </c>
      <c r="U86" s="327">
        <f t="shared" ref="U86:U91" si="45">IF(AK$2=0," ",IF(S86=0," ",IF(P86=0," ",(S86-P86)/AK$2)))</f>
        <v>4.5178571428571432</v>
      </c>
      <c r="V86" s="328">
        <f t="shared" ref="V86:V91" si="46">IF(AK$2=0," ",IF(U86=0," ",(U86/U$92)*100))</f>
        <v>91.796008869179616</v>
      </c>
      <c r="W86" s="327">
        <f t="shared" ref="W86:W91" si="47">IF(AK$2=0,P86/Q86,S86/Q86)</f>
        <v>0.53612385321100919</v>
      </c>
      <c r="X86" s="772">
        <f t="shared" ref="X86:X91" si="48">IF(W86=0," ",(W86/W$92)*100)</f>
        <v>100.0056912046106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5.0539809960681525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211</v>
      </c>
      <c r="D87" s="595">
        <v>2736585</v>
      </c>
      <c r="E87" s="507" t="s">
        <v>178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2593</v>
      </c>
      <c r="R87" s="349">
        <v>52.5</v>
      </c>
      <c r="S87" s="349">
        <v>1455</v>
      </c>
      <c r="T87" s="334">
        <f t="shared" si="44"/>
        <v>4.8214285714285712</v>
      </c>
      <c r="U87" s="334">
        <f t="shared" si="45"/>
        <v>5.8452380952380949</v>
      </c>
      <c r="V87" s="335">
        <f t="shared" si="46"/>
        <v>118.76637774642209</v>
      </c>
      <c r="W87" s="334">
        <f t="shared" si="47"/>
        <v>0.56112610875433866</v>
      </c>
      <c r="X87" s="773">
        <f t="shared" si="48"/>
        <v>104.66947893259456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6.4063642039924336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200</v>
      </c>
      <c r="D88" s="596">
        <v>2735165</v>
      </c>
      <c r="E88" s="507" t="s">
        <v>179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201</v>
      </c>
      <c r="P88" s="535">
        <v>1115</v>
      </c>
      <c r="Q88" s="351">
        <f t="shared" si="43"/>
        <v>2592</v>
      </c>
      <c r="R88" s="349">
        <v>53.5</v>
      </c>
      <c r="S88" s="349">
        <v>1512.5</v>
      </c>
      <c r="T88" s="334">
        <f t="shared" si="44"/>
        <v>2.0535714285714284</v>
      </c>
      <c r="U88" s="334">
        <f t="shared" si="45"/>
        <v>4.7321428571428568</v>
      </c>
      <c r="V88" s="335">
        <f t="shared" si="46"/>
        <v>96.149969764160446</v>
      </c>
      <c r="W88" s="334">
        <f t="shared" si="47"/>
        <v>0.5835262345679012</v>
      </c>
      <c r="X88" s="773">
        <f t="shared" si="48"/>
        <v>108.8478792250618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5.3156690917107579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200</v>
      </c>
      <c r="D89" s="596">
        <v>2735167</v>
      </c>
      <c r="E89" s="507" t="s">
        <v>180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201</v>
      </c>
      <c r="P89" s="535">
        <v>1078</v>
      </c>
      <c r="Q89" s="351">
        <f t="shared" si="43"/>
        <v>2589</v>
      </c>
      <c r="R89" s="349">
        <v>53.5</v>
      </c>
      <c r="S89" s="349">
        <v>1547.5</v>
      </c>
      <c r="T89" s="334">
        <f t="shared" si="44"/>
        <v>3.6607142857142856</v>
      </c>
      <c r="U89" s="334">
        <f t="shared" si="45"/>
        <v>5.5892857142857144</v>
      </c>
      <c r="V89" s="335">
        <f t="shared" si="46"/>
        <v>113.56581334408386</v>
      </c>
      <c r="W89" s="334">
        <f t="shared" si="47"/>
        <v>0.59772112784859022</v>
      </c>
      <c r="X89" s="773">
        <f t="shared" si="48"/>
        <v>111.49571909566028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6.1870068421343047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224</v>
      </c>
      <c r="D90" s="595">
        <v>2728969</v>
      </c>
      <c r="E90" s="507" t="s">
        <v>181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201</v>
      </c>
      <c r="P90" s="535">
        <v>684</v>
      </c>
      <c r="Q90" s="351">
        <f t="shared" si="43"/>
        <v>2607</v>
      </c>
      <c r="R90" s="349">
        <v>50.5</v>
      </c>
      <c r="S90" s="349">
        <v>1065</v>
      </c>
      <c r="T90" s="334">
        <f t="shared" si="44"/>
        <v>3.6071428571428572</v>
      </c>
      <c r="U90" s="334">
        <f t="shared" si="45"/>
        <v>4.5357142857142856</v>
      </c>
      <c r="V90" s="335">
        <f t="shared" si="46"/>
        <v>92.158838943761339</v>
      </c>
      <c r="W90" s="334">
        <f t="shared" si="47"/>
        <v>0.40851553509781358</v>
      </c>
      <c r="X90" s="773">
        <f t="shared" si="48"/>
        <v>76.202314466315713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4.9442298208120992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230</v>
      </c>
      <c r="D91" s="600">
        <v>2745329</v>
      </c>
      <c r="E91" s="364" t="s">
        <v>182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2606</v>
      </c>
      <c r="R91" s="349">
        <v>52.5</v>
      </c>
      <c r="S91" s="349">
        <v>1380</v>
      </c>
      <c r="T91" s="334">
        <f t="shared" si="44"/>
        <v>3.2142857142857144</v>
      </c>
      <c r="U91" s="334">
        <f t="shared" si="45"/>
        <v>4.3095238095238093</v>
      </c>
      <c r="V91" s="335">
        <f t="shared" si="46"/>
        <v>87.562991332392656</v>
      </c>
      <c r="W91" s="334">
        <f t="shared" si="47"/>
        <v>0.52954719877206446</v>
      </c>
      <c r="X91" s="773">
        <f t="shared" si="48"/>
        <v>98.77891707575705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4.8390710082958739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2600.5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3.2946428571428572</v>
      </c>
      <c r="U92" s="386">
        <f t="shared" si="51"/>
        <v>4.9216269841269842</v>
      </c>
      <c r="V92" s="387"/>
      <c r="W92" s="386">
        <f>AVERAGEA(W86:W91)</f>
        <v>0.53609334304195289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211" t="s">
        <v>121</v>
      </c>
      <c r="B93" s="1212"/>
      <c r="C93" s="1212"/>
      <c r="D93" s="1212"/>
      <c r="E93" s="1212"/>
      <c r="F93" s="1212"/>
      <c r="G93" s="1095"/>
      <c r="H93" s="1095"/>
      <c r="I93" s="1095"/>
      <c r="J93" s="1095"/>
      <c r="K93" s="1095"/>
      <c r="L93" s="1095"/>
      <c r="M93" s="1095"/>
      <c r="N93" s="1095"/>
      <c r="O93" s="1095"/>
      <c r="P93" s="1095"/>
      <c r="Q93" s="1095"/>
      <c r="R93" s="1095"/>
      <c r="S93" s="1095"/>
      <c r="T93" s="1095"/>
      <c r="U93" s="1095"/>
      <c r="V93" s="1095"/>
      <c r="W93" s="1095"/>
      <c r="X93" s="1095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211</v>
      </c>
      <c r="D94" s="602">
        <v>2736582</v>
      </c>
      <c r="E94" s="305" t="s">
        <v>177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2564</v>
      </c>
      <c r="R94" s="405">
        <v>55</v>
      </c>
      <c r="S94" s="405">
        <v>1572.5</v>
      </c>
      <c r="T94" s="406">
        <f>IF(AK$2=0," ",IF(AM$2=0," ",IF(S94=0," ",IF(AO94=0," ",(S94-AO94)/(AM$2)))))</f>
        <v>5.0892857142857144</v>
      </c>
      <c r="U94" s="406">
        <f>IF(AK$2=0," ",IF(S94=0," ",IF(P94=0," ",(S94-P94)/AK$2)))</f>
        <v>6.6607142857142856</v>
      </c>
      <c r="V94" s="407">
        <f>IF(AK$2=0," ",IF(U94=0," ",(U94/U$95)*100))</f>
        <v>100</v>
      </c>
      <c r="W94" s="406">
        <f>IF(AK$2=0,P94/Q94,S94/Q94)</f>
        <v>0.61329953198127929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7.2740138176955647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215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2564</v>
      </c>
      <c r="R95" s="398">
        <f t="shared" si="53"/>
        <v>55</v>
      </c>
      <c r="S95" s="408">
        <f t="shared" si="53"/>
        <v>1572.5</v>
      </c>
      <c r="T95" s="409">
        <f t="shared" si="53"/>
        <v>5.0892857142857144</v>
      </c>
      <c r="U95" s="409">
        <f t="shared" si="53"/>
        <v>6.6607142857142856</v>
      </c>
      <c r="V95" s="410"/>
      <c r="W95" s="409">
        <f>AVERAGEA(W94:W94)</f>
        <v>0.61329953198127929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211" t="s">
        <v>170</v>
      </c>
      <c r="B96" s="1212"/>
      <c r="C96" s="1212"/>
      <c r="D96" s="1212"/>
      <c r="E96" s="1212"/>
      <c r="F96" s="1212"/>
      <c r="G96" s="1212"/>
      <c r="H96" s="1212"/>
      <c r="I96" s="1212"/>
      <c r="J96" s="1212"/>
      <c r="K96" s="1212"/>
      <c r="L96" s="1212"/>
      <c r="M96" s="1095"/>
      <c r="N96" s="1095"/>
      <c r="O96" s="1095"/>
      <c r="P96" s="1095"/>
      <c r="Q96" s="1095"/>
      <c r="R96" s="1095"/>
      <c r="S96" s="1095"/>
      <c r="T96" s="1095"/>
      <c r="U96" s="1095"/>
      <c r="V96" s="1095"/>
      <c r="W96" s="1095"/>
      <c r="X96" s="1095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173</v>
      </c>
      <c r="C97" s="521" t="s">
        <v>226</v>
      </c>
      <c r="D97" s="604">
        <v>2716507</v>
      </c>
      <c r="E97" s="309" t="s">
        <v>175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2608</v>
      </c>
      <c r="R97" s="347">
        <v>57</v>
      </c>
      <c r="S97" s="347">
        <v>1825</v>
      </c>
      <c r="T97" s="327">
        <f>IF(AK$2=0," ",IF(AM$2=0," ",IF(S97=0," ",IF(AO97=0," ",(S97-AO97)/(AM$2)))))</f>
        <v>1.7857142857142858</v>
      </c>
      <c r="U97" s="327">
        <f>IF(AK$2=0," ",IF(S97=0," ",IF(P97=0," ",(S97-P97)/AK$2)))</f>
        <v>6.3928571428571432</v>
      </c>
      <c r="V97" s="328">
        <f>IF(AK$2=0," ",IF(U97=0," ",(U97/U$100)*100))</f>
        <v>114.70274118903525</v>
      </c>
      <c r="W97" s="327">
        <f>IF(AK$2=0,P97/Q97,S97/Q97)</f>
        <v>0.69976993865030679</v>
      </c>
      <c r="X97" s="716">
        <f>IF(W97=0," ",(W97/W$100)*100)</f>
        <v>115.74337729202129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7.0926270815074499</v>
      </c>
      <c r="AE97" s="725" t="s">
        <v>217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173</v>
      </c>
      <c r="C98" s="525" t="s">
        <v>212</v>
      </c>
      <c r="D98" s="605">
        <v>2716525</v>
      </c>
      <c r="E98" s="298" t="s">
        <v>176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2597</v>
      </c>
      <c r="R98" s="349">
        <v>52</v>
      </c>
      <c r="S98" s="349">
        <v>1495</v>
      </c>
      <c r="T98" s="334">
        <f>IF(AK$2=0," ",IF(AM$2=0," ",IF(S98=0," ",IF(AO98=0," ",(S98-AO98)/(AM$2)))))</f>
        <v>3.75</v>
      </c>
      <c r="U98" s="334">
        <f>IF(AK$2=0," ",IF(S98=0," ",IF(P98=0," ",(S98-P98)/AK$2)))</f>
        <v>5.3571428571428568</v>
      </c>
      <c r="V98" s="335">
        <f>IF(AK$2=0," ",IF(U98=0," ",(U98/U$100)*100))</f>
        <v>96.119615521537909</v>
      </c>
      <c r="W98" s="334">
        <f>IF(AK$2=0,P98/Q98,S98/Q98)</f>
        <v>0.57566422795533312</v>
      </c>
      <c r="X98" s="715">
        <f>IF(W98=0," ",(W98/W$100)*100)</f>
        <v>95.216039228931038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5.9328070850981902</v>
      </c>
      <c r="AE98" s="726" t="s">
        <v>217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173</v>
      </c>
      <c r="C99" s="530" t="s">
        <v>213</v>
      </c>
      <c r="D99" s="606">
        <v>2716506</v>
      </c>
      <c r="E99" s="444" t="s">
        <v>229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2596</v>
      </c>
      <c r="R99" s="349">
        <v>51</v>
      </c>
      <c r="S99" s="349">
        <v>1397.5</v>
      </c>
      <c r="T99" s="334">
        <f>IF(AK$2=0," ",IF(AM$2=0," ",IF(S99=0," ",IF(AO99=0," ",(S99-AO99)/(AM$2)))))</f>
        <v>3.4821428571428572</v>
      </c>
      <c r="U99" s="334">
        <f>IF(AK$2=0," ",IF(S99=0," ",IF(P99=0," ",(S99-P99)/AK$2)))</f>
        <v>4.9702380952380949</v>
      </c>
      <c r="V99" s="335">
        <f>IF(AK$2=0," ",IF(U99=0," ",(U99/U$100)*100))</f>
        <v>89.17764328942684</v>
      </c>
      <c r="W99" s="334">
        <f>IF(AK$2=0,P99/Q99,S99/Q99)</f>
        <v>0.53832819722650227</v>
      </c>
      <c r="X99" s="715">
        <f>IF(W99=0," ",(W99/W$100)*100)</f>
        <v>89.040583479047669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5.5085662924645975</v>
      </c>
      <c r="AE99" s="727" t="s">
        <v>217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2600.3333333333335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3.0059523809523809</v>
      </c>
      <c r="U100" s="386">
        <f t="shared" si="55"/>
        <v>5.5734126984126986</v>
      </c>
      <c r="V100" s="387" t="s">
        <v>1</v>
      </c>
      <c r="W100" s="386">
        <f>AVERAGEA(W97:W99)</f>
        <v>0.60458745461071406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211" t="s">
        <v>171</v>
      </c>
      <c r="B101" s="1212"/>
      <c r="C101" s="1212"/>
      <c r="D101" s="1212"/>
      <c r="E101" s="1212"/>
      <c r="F101" s="1212"/>
      <c r="G101" s="1095"/>
      <c r="H101" s="1095"/>
      <c r="I101" s="1095"/>
      <c r="J101" s="1095"/>
      <c r="K101" s="1095"/>
      <c r="L101" s="1095"/>
      <c r="M101" s="1095"/>
      <c r="N101" s="1095"/>
      <c r="O101" s="1095"/>
      <c r="P101" s="1095"/>
      <c r="Q101" s="1095"/>
      <c r="R101" s="1095"/>
      <c r="S101" s="1095"/>
      <c r="T101" s="1095"/>
      <c r="U101" s="1095"/>
      <c r="V101" s="1095"/>
      <c r="W101" s="1095"/>
      <c r="X101" s="1095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130</v>
      </c>
      <c r="C102" s="304" t="s">
        <v>214</v>
      </c>
      <c r="D102" s="602">
        <v>2716518</v>
      </c>
      <c r="E102" s="434" t="s">
        <v>174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2558</v>
      </c>
      <c r="R102" s="423">
        <v>51</v>
      </c>
      <c r="S102" s="423">
        <v>1412.5</v>
      </c>
      <c r="T102" s="424">
        <f>IF(AK$2=0," ",IF(AM$2=0," ",IF(S102=0," ",IF(AO102=0," ",(S102-AO102)/(AM$2)))))</f>
        <v>4.0178571428571432</v>
      </c>
      <c r="U102" s="424">
        <f>IF(AK$2=0," ",IF(S102=0," ",IF(P102=0," ",(S102-P102)/AK$2)))</f>
        <v>5.7440476190476186</v>
      </c>
      <c r="V102" s="425">
        <f>IF(AK$2=0," ",IF(U102=0," ",(U102/U$103)*100))</f>
        <v>100</v>
      </c>
      <c r="W102" s="424">
        <f>IF(AK$2=0,P102/Q102,S102/Q102)</f>
        <v>0.5521892103205629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6.2962368293681816</v>
      </c>
      <c r="AE102" s="729" t="s">
        <v>216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215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2558</v>
      </c>
      <c r="R103" s="359">
        <f t="shared" si="57"/>
        <v>51</v>
      </c>
      <c r="S103" s="385">
        <f t="shared" si="57"/>
        <v>1412.5</v>
      </c>
      <c r="T103" s="386">
        <f t="shared" si="57"/>
        <v>4.0178571428571432</v>
      </c>
      <c r="U103" s="386">
        <f t="shared" si="57"/>
        <v>5.7440476190476186</v>
      </c>
      <c r="V103" s="387" t="s">
        <v>1</v>
      </c>
      <c r="W103" s="386">
        <f>AVERAGEA(W102)</f>
        <v>0.5521892103205629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2580.6233766233768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3.3719851576994424</v>
      </c>
      <c r="U104" s="450">
        <f t="shared" si="59"/>
        <v>5.4548546691403814</v>
      </c>
      <c r="V104" s="450"/>
      <c r="W104" s="450">
        <f>AVERAGEA(W6:W42,W45:W64,W73,W76:W78,W81:W83,W86:W91,W94,W97:W99,W102,W67,W70)</f>
        <v>0.52387344486645571</v>
      </c>
    </row>
  </sheetData>
  <mergeCells count="19">
    <mergeCell ref="A101:X101"/>
    <mergeCell ref="A72:X72"/>
    <mergeCell ref="A75:X75"/>
    <mergeCell ref="A80:X80"/>
    <mergeCell ref="A85:X85"/>
    <mergeCell ref="A93:X93"/>
    <mergeCell ref="A96:X96"/>
    <mergeCell ref="Y3:AC3"/>
    <mergeCell ref="AF3:AH3"/>
    <mergeCell ref="A5:X5"/>
    <mergeCell ref="A44:X44"/>
    <mergeCell ref="A66:X66"/>
    <mergeCell ref="A69:X69"/>
    <mergeCell ref="A1:X1"/>
    <mergeCell ref="A2:X2"/>
    <mergeCell ref="G3:J3"/>
    <mergeCell ref="K3:L3"/>
    <mergeCell ref="M3:O3"/>
    <mergeCell ref="Q3:X3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 r:id="rId77"/>
  <legacyDrawing r:id="rId78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sqref="A1:D1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213" t="s">
        <v>247</v>
      </c>
      <c r="B1" s="1214"/>
      <c r="C1" s="1214"/>
      <c r="D1" s="1214"/>
      <c r="F1" s="1214" t="s">
        <v>248</v>
      </c>
      <c r="G1" s="1214"/>
      <c r="H1" s="1214"/>
      <c r="I1" s="1214"/>
      <c r="J1" s="1214"/>
      <c r="L1" s="1214" t="s">
        <v>249</v>
      </c>
      <c r="M1" s="1214"/>
      <c r="N1" s="1214"/>
      <c r="O1" s="1214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246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246</v>
      </c>
      <c r="K3" s="830"/>
      <c r="L3" s="843" t="s">
        <v>13</v>
      </c>
      <c r="M3" s="844" t="s">
        <v>102</v>
      </c>
      <c r="N3" s="845" t="s">
        <v>103</v>
      </c>
      <c r="O3" s="831" t="s">
        <v>246</v>
      </c>
    </row>
    <row r="4" spans="1:15" ht="14.25" x14ac:dyDescent="0.2">
      <c r="A4" s="846">
        <v>1</v>
      </c>
      <c r="B4" s="838">
        <v>7.2832288918205803</v>
      </c>
      <c r="C4" s="839" t="s">
        <v>219</v>
      </c>
      <c r="D4" s="847">
        <v>258.46639630999999</v>
      </c>
      <c r="E4" s="830"/>
      <c r="F4" s="846">
        <v>5</v>
      </c>
      <c r="G4" s="838">
        <v>8.9169820983256152</v>
      </c>
      <c r="H4" s="851">
        <v>1</v>
      </c>
      <c r="I4" s="839" t="s">
        <v>115</v>
      </c>
      <c r="J4" s="847">
        <v>488.44818538999999</v>
      </c>
      <c r="K4" s="830"/>
      <c r="L4" s="846">
        <v>27</v>
      </c>
      <c r="M4" s="838">
        <v>7.2094661803713525</v>
      </c>
      <c r="N4" s="839" t="s">
        <v>70</v>
      </c>
      <c r="O4" s="847">
        <v>-671.8035122</v>
      </c>
    </row>
    <row r="5" spans="1:15" ht="14.25" x14ac:dyDescent="0.2">
      <c r="A5" s="846">
        <v>2</v>
      </c>
      <c r="B5" s="832">
        <v>6.9285714285714288</v>
      </c>
      <c r="C5" s="836" t="s">
        <v>120</v>
      </c>
      <c r="D5" s="848">
        <v>-117.3862091</v>
      </c>
      <c r="E5" s="830"/>
      <c r="F5" s="846">
        <v>76</v>
      </c>
      <c r="G5" s="832">
        <v>8.8957664526484734</v>
      </c>
      <c r="H5" s="833">
        <v>2</v>
      </c>
      <c r="I5" s="836" t="s">
        <v>217</v>
      </c>
      <c r="J5" s="848">
        <v>-108.82916779999999</v>
      </c>
      <c r="K5" s="830"/>
      <c r="L5" s="846">
        <v>34</v>
      </c>
      <c r="M5" s="832">
        <v>7.6959464671397715</v>
      </c>
      <c r="N5" s="836" t="s">
        <v>56</v>
      </c>
      <c r="O5" s="848">
        <v>-448.60967449999998</v>
      </c>
    </row>
    <row r="6" spans="1:15" ht="14.25" x14ac:dyDescent="0.2">
      <c r="A6" s="846">
        <v>3</v>
      </c>
      <c r="B6" s="832">
        <v>7.4296754992319514</v>
      </c>
      <c r="C6" s="836" t="s">
        <v>120</v>
      </c>
      <c r="D6" s="848">
        <v>-324.52967910000001</v>
      </c>
      <c r="E6" s="830"/>
      <c r="F6" s="846">
        <v>53</v>
      </c>
      <c r="G6" s="832">
        <v>8.4353313535479835</v>
      </c>
      <c r="H6" s="833">
        <v>3</v>
      </c>
      <c r="I6" s="836" t="s">
        <v>56</v>
      </c>
      <c r="J6" s="848">
        <v>37.876395619999997</v>
      </c>
      <c r="K6" s="830"/>
      <c r="L6" s="846">
        <v>43</v>
      </c>
      <c r="M6" s="832">
        <v>7.0529181184668985</v>
      </c>
      <c r="N6" s="836" t="s">
        <v>56</v>
      </c>
      <c r="O6" s="848">
        <v>-415.84567129999999</v>
      </c>
    </row>
    <row r="7" spans="1:15" ht="14.25" x14ac:dyDescent="0.2">
      <c r="A7" s="846">
        <v>4</v>
      </c>
      <c r="B7" s="832">
        <v>6.7643101761252442</v>
      </c>
      <c r="C7" s="836" t="s">
        <v>120</v>
      </c>
      <c r="D7" s="848">
        <v>18.405488025</v>
      </c>
      <c r="E7" s="830"/>
      <c r="F7" s="846">
        <v>49</v>
      </c>
      <c r="G7" s="832">
        <v>8.3221645491168275</v>
      </c>
      <c r="H7" s="833">
        <v>4</v>
      </c>
      <c r="I7" s="836" t="s">
        <v>56</v>
      </c>
      <c r="J7" s="848">
        <v>137.30735682</v>
      </c>
      <c r="K7" s="830"/>
      <c r="L7" s="846">
        <v>8</v>
      </c>
      <c r="M7" s="832">
        <v>7.8839850813743215</v>
      </c>
      <c r="N7" s="836" t="s">
        <v>216</v>
      </c>
      <c r="O7" s="848">
        <v>-378.90316910000001</v>
      </c>
    </row>
    <row r="8" spans="1:15" ht="14.25" x14ac:dyDescent="0.2">
      <c r="A8" s="846">
        <v>5</v>
      </c>
      <c r="B8" s="832">
        <v>8.9169820983256152</v>
      </c>
      <c r="C8" s="836" t="s">
        <v>115</v>
      </c>
      <c r="D8" s="848">
        <v>488.44818538999999</v>
      </c>
      <c r="E8" s="830"/>
      <c r="F8" s="846">
        <v>45</v>
      </c>
      <c r="G8" s="832">
        <v>8.1434502997002998</v>
      </c>
      <c r="H8" s="833">
        <v>5</v>
      </c>
      <c r="I8" s="836" t="s">
        <v>56</v>
      </c>
      <c r="J8" s="848">
        <v>147.87540665</v>
      </c>
      <c r="K8" s="830"/>
      <c r="L8" s="846">
        <v>25</v>
      </c>
      <c r="M8" s="832">
        <v>7.651832338679597</v>
      </c>
      <c r="N8" s="836" t="s">
        <v>70</v>
      </c>
      <c r="O8" s="848">
        <v>-333.14921409999999</v>
      </c>
    </row>
    <row r="9" spans="1:15" ht="14.25" x14ac:dyDescent="0.2">
      <c r="A9" s="846">
        <v>8</v>
      </c>
      <c r="B9" s="832">
        <v>7.8839850813743215</v>
      </c>
      <c r="C9" s="836" t="s">
        <v>216</v>
      </c>
      <c r="D9" s="848">
        <v>-378.90316910000001</v>
      </c>
      <c r="E9" s="830"/>
      <c r="F9" s="846">
        <v>13</v>
      </c>
      <c r="G9" s="832">
        <v>8.1429328087167061</v>
      </c>
      <c r="H9" s="833">
        <v>6</v>
      </c>
      <c r="I9" s="836" t="s">
        <v>70</v>
      </c>
      <c r="J9" s="848">
        <v>60.894086622000003</v>
      </c>
      <c r="K9" s="830"/>
      <c r="L9" s="846">
        <v>3</v>
      </c>
      <c r="M9" s="832">
        <v>7.4296754992319514</v>
      </c>
      <c r="N9" s="836" t="s">
        <v>120</v>
      </c>
      <c r="O9" s="848">
        <v>-324.52967910000001</v>
      </c>
    </row>
    <row r="10" spans="1:15" ht="14.25" x14ac:dyDescent="0.2">
      <c r="A10" s="846">
        <v>9</v>
      </c>
      <c r="B10" s="832">
        <v>7.5361189801699719</v>
      </c>
      <c r="C10" s="836" t="s">
        <v>70</v>
      </c>
      <c r="D10" s="848">
        <v>-54.393806189999999</v>
      </c>
      <c r="E10" s="830"/>
      <c r="F10" s="846">
        <v>44</v>
      </c>
      <c r="G10" s="832">
        <v>8.1359126984126995</v>
      </c>
      <c r="H10" s="833">
        <v>7</v>
      </c>
      <c r="I10" s="836" t="s">
        <v>56</v>
      </c>
      <c r="J10" s="848">
        <v>-160.84842750000001</v>
      </c>
      <c r="K10" s="830"/>
      <c r="L10" s="846">
        <v>40</v>
      </c>
      <c r="M10" s="832">
        <v>6.4844193472090819</v>
      </c>
      <c r="N10" s="836" t="s">
        <v>93</v>
      </c>
      <c r="O10" s="848">
        <v>-313.32459849999998</v>
      </c>
    </row>
    <row r="11" spans="1:15" ht="14.25" x14ac:dyDescent="0.2">
      <c r="A11" s="846">
        <v>10</v>
      </c>
      <c r="B11" s="832">
        <v>8.0420123431808985</v>
      </c>
      <c r="C11" s="836" t="s">
        <v>70</v>
      </c>
      <c r="D11" s="848">
        <v>109.89279378000001</v>
      </c>
      <c r="E11" s="830"/>
      <c r="F11" s="846">
        <v>18</v>
      </c>
      <c r="G11" s="832">
        <v>8.0572505384063184</v>
      </c>
      <c r="H11" s="833">
        <v>8</v>
      </c>
      <c r="I11" s="836" t="s">
        <v>70</v>
      </c>
      <c r="J11" s="848">
        <v>186.19998509000001</v>
      </c>
      <c r="K11" s="830"/>
      <c r="L11" s="846">
        <v>61</v>
      </c>
      <c r="M11" s="832">
        <v>7.8664889516957865</v>
      </c>
      <c r="N11" s="836" t="s">
        <v>56</v>
      </c>
      <c r="O11" s="848">
        <v>-278.82017880000001</v>
      </c>
    </row>
    <row r="12" spans="1:15" ht="14.25" x14ac:dyDescent="0.2">
      <c r="A12" s="846">
        <v>11</v>
      </c>
      <c r="B12" s="832">
        <v>7.5161454478164318</v>
      </c>
      <c r="C12" s="836" t="s">
        <v>70</v>
      </c>
      <c r="D12" s="848">
        <v>125.11275222</v>
      </c>
      <c r="E12" s="830"/>
      <c r="F12" s="846">
        <v>10</v>
      </c>
      <c r="G12" s="832">
        <v>8.0420123431808985</v>
      </c>
      <c r="H12" s="833">
        <v>9</v>
      </c>
      <c r="I12" s="836" t="s">
        <v>70</v>
      </c>
      <c r="J12" s="848">
        <v>109.89279378000001</v>
      </c>
      <c r="K12" s="830"/>
      <c r="L12" s="846">
        <v>69</v>
      </c>
      <c r="M12" s="832">
        <v>7.5727233178654298</v>
      </c>
      <c r="N12" s="836" t="s">
        <v>68</v>
      </c>
      <c r="O12" s="848">
        <v>-254.05395239999999</v>
      </c>
    </row>
    <row r="13" spans="1:15" ht="14.25" x14ac:dyDescent="0.2">
      <c r="A13" s="846">
        <v>12</v>
      </c>
      <c r="B13" s="832">
        <v>7.5961873259052926</v>
      </c>
      <c r="C13" s="836" t="s">
        <v>70</v>
      </c>
      <c r="D13" s="848">
        <v>42.416745913</v>
      </c>
      <c r="E13" s="830"/>
      <c r="F13" s="846">
        <v>28</v>
      </c>
      <c r="G13" s="832">
        <v>7.9807692307692308</v>
      </c>
      <c r="H13" s="833">
        <v>10</v>
      </c>
      <c r="I13" s="836" t="s">
        <v>70</v>
      </c>
      <c r="J13" s="848">
        <v>334.47411061999998</v>
      </c>
      <c r="K13" s="830"/>
      <c r="L13" s="846">
        <v>77</v>
      </c>
      <c r="M13" s="832">
        <v>7.4625576036866361</v>
      </c>
      <c r="N13" s="836" t="s">
        <v>217</v>
      </c>
      <c r="O13" s="848">
        <v>-207.54538919999999</v>
      </c>
    </row>
    <row r="14" spans="1:15" ht="14.25" x14ac:dyDescent="0.2">
      <c r="A14" s="846">
        <v>13</v>
      </c>
      <c r="B14" s="832">
        <v>8.1429328087167061</v>
      </c>
      <c r="C14" s="836" t="s">
        <v>70</v>
      </c>
      <c r="D14" s="848">
        <v>60.894086622000003</v>
      </c>
      <c r="E14" s="830"/>
      <c r="F14" s="846">
        <v>46</v>
      </c>
      <c r="G14" s="832">
        <v>7.9620744325767694</v>
      </c>
      <c r="H14" s="833">
        <v>11</v>
      </c>
      <c r="I14" s="836" t="s">
        <v>56</v>
      </c>
      <c r="J14" s="848">
        <v>41.685268968999999</v>
      </c>
      <c r="K14" s="830"/>
      <c r="L14" s="846">
        <v>59</v>
      </c>
      <c r="M14" s="832">
        <v>7.5427053371684245</v>
      </c>
      <c r="N14" s="836" t="s">
        <v>56</v>
      </c>
      <c r="O14" s="848">
        <v>-198.95554659999999</v>
      </c>
    </row>
    <row r="15" spans="1:15" ht="14.25" x14ac:dyDescent="0.2">
      <c r="A15" s="846">
        <v>14</v>
      </c>
      <c r="B15" s="832">
        <v>6.7700569358178058</v>
      </c>
      <c r="C15" s="836" t="s">
        <v>70</v>
      </c>
      <c r="D15" s="848">
        <v>295.03105173</v>
      </c>
      <c r="E15" s="830"/>
      <c r="F15" s="846">
        <v>29</v>
      </c>
      <c r="G15" s="832">
        <v>7.9094781791435107</v>
      </c>
      <c r="H15" s="833">
        <v>12</v>
      </c>
      <c r="I15" s="836" t="s">
        <v>56</v>
      </c>
      <c r="J15" s="848">
        <v>216.05301908999999</v>
      </c>
      <c r="K15" s="830"/>
      <c r="L15" s="846">
        <v>71</v>
      </c>
      <c r="M15" s="832">
        <v>7.8683035714285712</v>
      </c>
      <c r="N15" s="836" t="s">
        <v>68</v>
      </c>
      <c r="O15" s="848">
        <v>-162.2446985</v>
      </c>
    </row>
    <row r="16" spans="1:15" ht="14.25" x14ac:dyDescent="0.2">
      <c r="A16" s="846">
        <v>15</v>
      </c>
      <c r="B16" s="832">
        <v>7.4952602827763499</v>
      </c>
      <c r="C16" s="836" t="s">
        <v>70</v>
      </c>
      <c r="D16" s="848">
        <v>-118.3328909</v>
      </c>
      <c r="E16" s="830"/>
      <c r="F16" s="846">
        <v>17</v>
      </c>
      <c r="G16" s="832">
        <v>7.8954683288409697</v>
      </c>
      <c r="H16" s="833">
        <v>13</v>
      </c>
      <c r="I16" s="836" t="s">
        <v>70</v>
      </c>
      <c r="J16" s="848">
        <v>258.26681920999999</v>
      </c>
      <c r="K16" s="830"/>
      <c r="L16" s="846">
        <v>44</v>
      </c>
      <c r="M16" s="832">
        <v>8.1359126984126995</v>
      </c>
      <c r="N16" s="836" t="s">
        <v>56</v>
      </c>
      <c r="O16" s="848">
        <v>-160.84842750000001</v>
      </c>
    </row>
    <row r="17" spans="1:15" ht="14.25" x14ac:dyDescent="0.2">
      <c r="A17" s="846">
        <v>16</v>
      </c>
      <c r="B17" s="832">
        <v>7.7367131549189594</v>
      </c>
      <c r="C17" s="836" t="s">
        <v>70</v>
      </c>
      <c r="D17" s="848">
        <v>-92.937781529999995</v>
      </c>
      <c r="E17" s="830"/>
      <c r="F17" s="846">
        <v>8</v>
      </c>
      <c r="G17" s="832">
        <v>7.8839850813743215</v>
      </c>
      <c r="H17" s="833">
        <v>14</v>
      </c>
      <c r="I17" s="836" t="s">
        <v>216</v>
      </c>
      <c r="J17" s="848">
        <v>-378.90316910000001</v>
      </c>
      <c r="K17" s="830"/>
      <c r="L17" s="846">
        <v>68</v>
      </c>
      <c r="M17" s="832">
        <v>6.9772419664687391</v>
      </c>
      <c r="N17" s="836" t="s">
        <v>218</v>
      </c>
      <c r="O17" s="848">
        <v>-160.2146769</v>
      </c>
    </row>
    <row r="18" spans="1:15" ht="14.25" x14ac:dyDescent="0.2">
      <c r="A18" s="846">
        <v>17</v>
      </c>
      <c r="B18" s="832">
        <v>7.8954683288409697</v>
      </c>
      <c r="C18" s="836" t="s">
        <v>70</v>
      </c>
      <c r="D18" s="848">
        <v>258.26681920999999</v>
      </c>
      <c r="E18" s="830"/>
      <c r="F18" s="846">
        <v>71</v>
      </c>
      <c r="G18" s="832">
        <v>7.8683035714285712</v>
      </c>
      <c r="H18" s="833">
        <v>15</v>
      </c>
      <c r="I18" s="836" t="s">
        <v>68</v>
      </c>
      <c r="J18" s="848">
        <v>-162.2446985</v>
      </c>
      <c r="K18" s="830"/>
      <c r="L18" s="846">
        <v>24</v>
      </c>
      <c r="M18" s="832">
        <v>6.5703463203463208</v>
      </c>
      <c r="N18" s="836" t="s">
        <v>70</v>
      </c>
      <c r="O18" s="848">
        <v>-152.2042687</v>
      </c>
    </row>
    <row r="19" spans="1:15" ht="14.25" x14ac:dyDescent="0.2">
      <c r="A19" s="846">
        <v>18</v>
      </c>
      <c r="B19" s="832">
        <v>8.0572505384063184</v>
      </c>
      <c r="C19" s="836" t="s">
        <v>70</v>
      </c>
      <c r="D19" s="848">
        <v>186.19998509000001</v>
      </c>
      <c r="E19" s="830"/>
      <c r="F19" s="846">
        <v>61</v>
      </c>
      <c r="G19" s="832">
        <v>7.8664889516957865</v>
      </c>
      <c r="H19" s="833">
        <v>16</v>
      </c>
      <c r="I19" s="836" t="s">
        <v>56</v>
      </c>
      <c r="J19" s="848">
        <v>-278.82017880000001</v>
      </c>
      <c r="K19" s="830"/>
      <c r="L19" s="846">
        <v>82</v>
      </c>
      <c r="M19" s="832">
        <v>6.8077519210618238</v>
      </c>
      <c r="N19" s="836" t="s">
        <v>56</v>
      </c>
      <c r="O19" s="848">
        <v>-151.97006709999999</v>
      </c>
    </row>
    <row r="20" spans="1:15" ht="14.25" x14ac:dyDescent="0.2">
      <c r="A20" s="846">
        <v>19</v>
      </c>
      <c r="B20" s="832">
        <v>7.7172996736765773</v>
      </c>
      <c r="C20" s="836" t="s">
        <v>70</v>
      </c>
      <c r="D20" s="848">
        <v>-51.730025240000003</v>
      </c>
      <c r="E20" s="830"/>
      <c r="F20" s="846">
        <v>74</v>
      </c>
      <c r="G20" s="832">
        <v>7.8245933936955065</v>
      </c>
      <c r="H20" s="833">
        <v>17</v>
      </c>
      <c r="I20" s="836" t="s">
        <v>93</v>
      </c>
      <c r="J20" s="848">
        <v>143.69176214000001</v>
      </c>
      <c r="K20" s="830"/>
      <c r="L20" s="846">
        <v>33</v>
      </c>
      <c r="M20" s="832">
        <v>7.2468856062943541</v>
      </c>
      <c r="N20" s="836" t="s">
        <v>56</v>
      </c>
      <c r="O20" s="848">
        <v>-151.1811678</v>
      </c>
    </row>
    <row r="21" spans="1:15" ht="14.25" x14ac:dyDescent="0.2">
      <c r="A21" s="846">
        <v>20</v>
      </c>
      <c r="B21" s="832">
        <v>7.0632022471910112</v>
      </c>
      <c r="C21" s="836" t="s">
        <v>70</v>
      </c>
      <c r="D21" s="848">
        <v>45.011079613</v>
      </c>
      <c r="E21" s="830"/>
      <c r="F21" s="846">
        <v>72</v>
      </c>
      <c r="G21" s="832">
        <v>7.7676495016611291</v>
      </c>
      <c r="H21" s="833">
        <v>18</v>
      </c>
      <c r="I21" s="836" t="s">
        <v>93</v>
      </c>
      <c r="J21" s="848">
        <v>18.948049002000001</v>
      </c>
      <c r="K21" s="830"/>
      <c r="L21" s="846">
        <v>37</v>
      </c>
      <c r="M21" s="832">
        <v>6.2190934065934069</v>
      </c>
      <c r="N21" s="836" t="s">
        <v>56</v>
      </c>
      <c r="O21" s="848">
        <v>-138.34530910000001</v>
      </c>
    </row>
    <row r="22" spans="1:15" ht="14.25" x14ac:dyDescent="0.2">
      <c r="A22" s="846">
        <v>21</v>
      </c>
      <c r="B22" s="832">
        <v>6.0545580110497239</v>
      </c>
      <c r="C22" s="836" t="s">
        <v>70</v>
      </c>
      <c r="D22" s="848">
        <v>292.16461683</v>
      </c>
      <c r="E22" s="830"/>
      <c r="F22" s="846">
        <v>41</v>
      </c>
      <c r="G22" s="832">
        <v>7.756465517241379</v>
      </c>
      <c r="H22" s="833">
        <v>19</v>
      </c>
      <c r="I22" s="836" t="s">
        <v>56</v>
      </c>
      <c r="J22" s="848">
        <v>-46.30239778</v>
      </c>
      <c r="K22" s="830"/>
      <c r="L22" s="846">
        <v>15</v>
      </c>
      <c r="M22" s="832">
        <v>7.4952602827763499</v>
      </c>
      <c r="N22" s="836" t="s">
        <v>70</v>
      </c>
      <c r="O22" s="848">
        <v>-118.3328909</v>
      </c>
    </row>
    <row r="23" spans="1:15" ht="14.25" x14ac:dyDescent="0.2">
      <c r="A23" s="846">
        <v>22</v>
      </c>
      <c r="B23" s="832">
        <v>6.7267369727047148</v>
      </c>
      <c r="C23" s="836" t="s">
        <v>70</v>
      </c>
      <c r="D23" s="848">
        <v>-107.9016239</v>
      </c>
      <c r="E23" s="830"/>
      <c r="F23" s="846">
        <v>16</v>
      </c>
      <c r="G23" s="832">
        <v>7.7367131549189594</v>
      </c>
      <c r="H23" s="833">
        <v>20</v>
      </c>
      <c r="I23" s="836" t="s">
        <v>70</v>
      </c>
      <c r="J23" s="848">
        <v>-92.937781529999995</v>
      </c>
      <c r="K23" s="830"/>
      <c r="L23" s="846">
        <v>2</v>
      </c>
      <c r="M23" s="832">
        <v>6.9285714285714288</v>
      </c>
      <c r="N23" s="836" t="s">
        <v>120</v>
      </c>
      <c r="O23" s="848">
        <v>-117.3862091</v>
      </c>
    </row>
    <row r="24" spans="1:15" ht="14.25" x14ac:dyDescent="0.2">
      <c r="A24" s="846">
        <v>23</v>
      </c>
      <c r="B24" s="832">
        <v>6.74540278270117</v>
      </c>
      <c r="C24" s="836" t="s">
        <v>70</v>
      </c>
      <c r="D24" s="848">
        <v>-92.085055359999998</v>
      </c>
      <c r="E24" s="830"/>
      <c r="F24" s="846">
        <v>19</v>
      </c>
      <c r="G24" s="832">
        <v>7.7172996736765773</v>
      </c>
      <c r="H24" s="833">
        <v>21</v>
      </c>
      <c r="I24" s="836" t="s">
        <v>70</v>
      </c>
      <c r="J24" s="848">
        <v>-51.730025240000003</v>
      </c>
      <c r="K24" s="830"/>
      <c r="L24" s="846">
        <v>76</v>
      </c>
      <c r="M24" s="832">
        <v>8.8957664526484734</v>
      </c>
      <c r="N24" s="836" t="s">
        <v>217</v>
      </c>
      <c r="O24" s="848">
        <v>-108.82916779999999</v>
      </c>
    </row>
    <row r="25" spans="1:15" ht="14.25" x14ac:dyDescent="0.2">
      <c r="A25" s="846">
        <v>24</v>
      </c>
      <c r="B25" s="832">
        <v>6.5703463203463208</v>
      </c>
      <c r="C25" s="836" t="s">
        <v>70</v>
      </c>
      <c r="D25" s="848">
        <v>-152.2042687</v>
      </c>
      <c r="E25" s="830"/>
      <c r="F25" s="846">
        <v>55</v>
      </c>
      <c r="G25" s="832">
        <v>7.7142857142857135</v>
      </c>
      <c r="H25" s="833">
        <v>22</v>
      </c>
      <c r="I25" s="836" t="s">
        <v>56</v>
      </c>
      <c r="J25" s="848">
        <v>103.18971088000001</v>
      </c>
      <c r="K25" s="830"/>
      <c r="L25" s="846">
        <v>22</v>
      </c>
      <c r="M25" s="832">
        <v>6.7267369727047148</v>
      </c>
      <c r="N25" s="836" t="s">
        <v>70</v>
      </c>
      <c r="O25" s="848">
        <v>-107.9016239</v>
      </c>
    </row>
    <row r="26" spans="1:15" ht="14.25" x14ac:dyDescent="0.2">
      <c r="A26" s="846">
        <v>25</v>
      </c>
      <c r="B26" s="832">
        <v>7.651832338679597</v>
      </c>
      <c r="C26" s="836" t="s">
        <v>70</v>
      </c>
      <c r="D26" s="848">
        <v>-333.14921409999999</v>
      </c>
      <c r="E26" s="830"/>
      <c r="F26" s="846">
        <v>34</v>
      </c>
      <c r="G26" s="832">
        <v>7.6959464671397715</v>
      </c>
      <c r="H26" s="833">
        <v>23</v>
      </c>
      <c r="I26" s="836" t="s">
        <v>56</v>
      </c>
      <c r="J26" s="848">
        <v>-448.60967449999998</v>
      </c>
      <c r="K26" s="830"/>
      <c r="L26" s="846">
        <v>16</v>
      </c>
      <c r="M26" s="832">
        <v>7.7367131549189594</v>
      </c>
      <c r="N26" s="836" t="s">
        <v>70</v>
      </c>
      <c r="O26" s="848">
        <v>-92.937781529999995</v>
      </c>
    </row>
    <row r="27" spans="1:15" ht="14.25" x14ac:dyDescent="0.2">
      <c r="A27" s="846">
        <v>26</v>
      </c>
      <c r="B27" s="832">
        <v>6.5427360014357498</v>
      </c>
      <c r="C27" s="836" t="s">
        <v>70</v>
      </c>
      <c r="D27" s="848">
        <v>-19.426875920000001</v>
      </c>
      <c r="E27" s="830"/>
      <c r="F27" s="846">
        <v>25</v>
      </c>
      <c r="G27" s="832">
        <v>7.651832338679597</v>
      </c>
      <c r="H27" s="833">
        <v>24</v>
      </c>
      <c r="I27" s="836" t="s">
        <v>70</v>
      </c>
      <c r="J27" s="848">
        <v>-333.14921409999999</v>
      </c>
      <c r="K27" s="830"/>
      <c r="L27" s="846">
        <v>23</v>
      </c>
      <c r="M27" s="832">
        <v>6.74540278270117</v>
      </c>
      <c r="N27" s="836" t="s">
        <v>70</v>
      </c>
      <c r="O27" s="848">
        <v>-92.085055359999998</v>
      </c>
    </row>
    <row r="28" spans="1:15" ht="14.25" x14ac:dyDescent="0.2">
      <c r="A28" s="846">
        <v>27</v>
      </c>
      <c r="B28" s="832">
        <v>7.2094661803713525</v>
      </c>
      <c r="C28" s="836" t="s">
        <v>70</v>
      </c>
      <c r="D28" s="848">
        <v>-671.8035122</v>
      </c>
      <c r="E28" s="830"/>
      <c r="F28" s="846">
        <v>81</v>
      </c>
      <c r="G28" s="832">
        <v>7.6359060402684564</v>
      </c>
      <c r="H28" s="833">
        <v>25</v>
      </c>
      <c r="I28" s="836" t="s">
        <v>56</v>
      </c>
      <c r="J28" s="848">
        <v>-14.980571729999999</v>
      </c>
      <c r="K28" s="830"/>
      <c r="L28" s="846">
        <v>54</v>
      </c>
      <c r="M28" s="832">
        <v>6.7857924351359795</v>
      </c>
      <c r="N28" s="836" t="s">
        <v>56</v>
      </c>
      <c r="O28" s="848">
        <v>-91.287812110000004</v>
      </c>
    </row>
    <row r="29" spans="1:15" ht="14.25" x14ac:dyDescent="0.2">
      <c r="A29" s="846">
        <v>28</v>
      </c>
      <c r="B29" s="832">
        <v>7.9807692307692308</v>
      </c>
      <c r="C29" s="836" t="s">
        <v>70</v>
      </c>
      <c r="D29" s="848">
        <v>334.47411061999998</v>
      </c>
      <c r="E29" s="830"/>
      <c r="F29" s="846">
        <v>12</v>
      </c>
      <c r="G29" s="832">
        <v>7.5961873259052926</v>
      </c>
      <c r="H29" s="833">
        <v>26</v>
      </c>
      <c r="I29" s="836" t="s">
        <v>70</v>
      </c>
      <c r="J29" s="848">
        <v>42.416745913</v>
      </c>
      <c r="K29" s="830"/>
      <c r="L29" s="846">
        <v>38</v>
      </c>
      <c r="M29" s="832">
        <v>7.1384466437177281</v>
      </c>
      <c r="N29" s="836" t="s">
        <v>56</v>
      </c>
      <c r="O29" s="848">
        <v>-82.721265320000001</v>
      </c>
    </row>
    <row r="30" spans="1:15" ht="14.25" x14ac:dyDescent="0.2">
      <c r="A30" s="846">
        <v>29</v>
      </c>
      <c r="B30" s="832">
        <v>7.9094781791435107</v>
      </c>
      <c r="C30" s="836" t="s">
        <v>56</v>
      </c>
      <c r="D30" s="848">
        <v>216.05301908999999</v>
      </c>
      <c r="E30" s="830"/>
      <c r="F30" s="846">
        <v>58</v>
      </c>
      <c r="G30" s="832">
        <v>7.595779220779221</v>
      </c>
      <c r="H30" s="833">
        <v>27</v>
      </c>
      <c r="I30" s="836" t="s">
        <v>56</v>
      </c>
      <c r="J30" s="848">
        <v>16.535798377999999</v>
      </c>
      <c r="K30" s="830"/>
      <c r="L30" s="846">
        <v>42</v>
      </c>
      <c r="M30" s="832">
        <v>7.2413793103448274</v>
      </c>
      <c r="N30" s="836" t="s">
        <v>56</v>
      </c>
      <c r="O30" s="848">
        <v>-63.980612370000003</v>
      </c>
    </row>
    <row r="31" spans="1:15" ht="14.25" x14ac:dyDescent="0.2">
      <c r="A31" s="846">
        <v>31</v>
      </c>
      <c r="B31" s="832">
        <v>7.2101147028154324</v>
      </c>
      <c r="C31" s="836" t="s">
        <v>56</v>
      </c>
      <c r="D31" s="848">
        <v>169.84191573999999</v>
      </c>
      <c r="E31" s="830"/>
      <c r="F31" s="846">
        <v>69</v>
      </c>
      <c r="G31" s="832">
        <v>7.5727233178654298</v>
      </c>
      <c r="H31" s="833">
        <v>28</v>
      </c>
      <c r="I31" s="836" t="s">
        <v>68</v>
      </c>
      <c r="J31" s="848">
        <v>-254.05395239999999</v>
      </c>
      <c r="K31" s="830"/>
      <c r="L31" s="846">
        <v>47</v>
      </c>
      <c r="M31" s="832">
        <v>7.2123175883256518</v>
      </c>
      <c r="N31" s="836" t="s">
        <v>56</v>
      </c>
      <c r="O31" s="848">
        <v>-57.464486389999998</v>
      </c>
    </row>
    <row r="32" spans="1:15" ht="14.25" x14ac:dyDescent="0.2">
      <c r="A32" s="846">
        <v>32</v>
      </c>
      <c r="B32" s="832">
        <v>6.9593536446469244</v>
      </c>
      <c r="C32" s="836" t="s">
        <v>56</v>
      </c>
      <c r="D32" s="848">
        <v>198.61793652</v>
      </c>
      <c r="E32" s="830"/>
      <c r="F32" s="846">
        <v>80</v>
      </c>
      <c r="G32" s="832">
        <v>7.5712893732103081</v>
      </c>
      <c r="H32" s="833">
        <v>29</v>
      </c>
      <c r="I32" s="836" t="s">
        <v>56</v>
      </c>
      <c r="J32" s="848">
        <v>490.33396986999998</v>
      </c>
      <c r="K32" s="830"/>
      <c r="L32" s="846">
        <v>9</v>
      </c>
      <c r="M32" s="832">
        <v>7.5361189801699719</v>
      </c>
      <c r="N32" s="836" t="s">
        <v>70</v>
      </c>
      <c r="O32" s="848">
        <v>-54.393806189999999</v>
      </c>
    </row>
    <row r="33" spans="1:15" ht="14.25" x14ac:dyDescent="0.2">
      <c r="A33" s="846">
        <v>33</v>
      </c>
      <c r="B33" s="832">
        <v>7.2468856062943541</v>
      </c>
      <c r="C33" s="836" t="s">
        <v>56</v>
      </c>
      <c r="D33" s="848">
        <v>-151.1811678</v>
      </c>
      <c r="E33" s="830"/>
      <c r="F33" s="846">
        <v>59</v>
      </c>
      <c r="G33" s="832">
        <v>7.5427053371684245</v>
      </c>
      <c r="H33" s="833">
        <v>30</v>
      </c>
      <c r="I33" s="836" t="s">
        <v>56</v>
      </c>
      <c r="J33" s="848">
        <v>-198.95554659999999</v>
      </c>
      <c r="K33" s="830"/>
      <c r="L33" s="846">
        <v>78</v>
      </c>
      <c r="M33" s="832">
        <v>6.9551612504124058</v>
      </c>
      <c r="N33" s="836" t="s">
        <v>217</v>
      </c>
      <c r="O33" s="848">
        <v>-53.397295079999999</v>
      </c>
    </row>
    <row r="34" spans="1:15" ht="14.25" x14ac:dyDescent="0.2">
      <c r="A34" s="846">
        <v>34</v>
      </c>
      <c r="B34" s="832">
        <v>7.6959464671397715</v>
      </c>
      <c r="C34" s="836" t="s">
        <v>56</v>
      </c>
      <c r="D34" s="848">
        <v>-448.60967449999998</v>
      </c>
      <c r="E34" s="830"/>
      <c r="F34" s="846">
        <v>9</v>
      </c>
      <c r="G34" s="832">
        <v>7.5361189801699719</v>
      </c>
      <c r="H34" s="833">
        <v>31</v>
      </c>
      <c r="I34" s="836" t="s">
        <v>70</v>
      </c>
      <c r="J34" s="848">
        <v>-54.393806189999999</v>
      </c>
      <c r="K34" s="830"/>
      <c r="L34" s="846">
        <v>19</v>
      </c>
      <c r="M34" s="832">
        <v>7.7172996736765773</v>
      </c>
      <c r="N34" s="836" t="s">
        <v>70</v>
      </c>
      <c r="O34" s="848">
        <v>-51.730025240000003</v>
      </c>
    </row>
    <row r="35" spans="1:15" ht="14.25" x14ac:dyDescent="0.2">
      <c r="A35" s="846">
        <v>36</v>
      </c>
      <c r="B35" s="832">
        <v>7.4844195438707635</v>
      </c>
      <c r="C35" s="836" t="s">
        <v>56</v>
      </c>
      <c r="D35" s="848">
        <v>94.685099706000003</v>
      </c>
      <c r="E35" s="830"/>
      <c r="F35" s="846">
        <v>11</v>
      </c>
      <c r="G35" s="832">
        <v>7.5161454478164318</v>
      </c>
      <c r="H35" s="833">
        <v>32</v>
      </c>
      <c r="I35" s="836" t="s">
        <v>70</v>
      </c>
      <c r="J35" s="848">
        <v>125.11275222</v>
      </c>
      <c r="K35" s="830"/>
      <c r="L35" s="846">
        <v>70</v>
      </c>
      <c r="M35" s="832">
        <v>5.8455513784461157</v>
      </c>
      <c r="N35" s="836" t="s">
        <v>68</v>
      </c>
      <c r="O35" s="848">
        <v>-47.128674439999998</v>
      </c>
    </row>
    <row r="36" spans="1:15" ht="14.25" x14ac:dyDescent="0.2">
      <c r="A36" s="846">
        <v>37</v>
      </c>
      <c r="B36" s="832">
        <v>6.2190934065934069</v>
      </c>
      <c r="C36" s="836" t="s">
        <v>56</v>
      </c>
      <c r="D36" s="848">
        <v>-138.34530910000001</v>
      </c>
      <c r="E36" s="830"/>
      <c r="F36" s="846">
        <v>15</v>
      </c>
      <c r="G36" s="832">
        <v>7.4952602827763499</v>
      </c>
      <c r="H36" s="833">
        <v>33</v>
      </c>
      <c r="I36" s="836" t="s">
        <v>70</v>
      </c>
      <c r="J36" s="848">
        <v>-118.3328909</v>
      </c>
      <c r="K36" s="830"/>
      <c r="L36" s="846">
        <v>41</v>
      </c>
      <c r="M36" s="832">
        <v>7.756465517241379</v>
      </c>
      <c r="N36" s="836" t="s">
        <v>56</v>
      </c>
      <c r="O36" s="848">
        <v>-46.30239778</v>
      </c>
    </row>
    <row r="37" spans="1:15" ht="14.25" x14ac:dyDescent="0.2">
      <c r="A37" s="846">
        <v>38</v>
      </c>
      <c r="B37" s="832">
        <v>7.1384466437177281</v>
      </c>
      <c r="C37" s="836" t="s">
        <v>56</v>
      </c>
      <c r="D37" s="848">
        <v>-82.721265320000001</v>
      </c>
      <c r="E37" s="830"/>
      <c r="F37" s="846">
        <v>36</v>
      </c>
      <c r="G37" s="832">
        <v>7.4844195438707635</v>
      </c>
      <c r="H37" s="833">
        <v>34</v>
      </c>
      <c r="I37" s="836" t="s">
        <v>56</v>
      </c>
      <c r="J37" s="848">
        <v>94.685099706000003</v>
      </c>
      <c r="K37" s="830"/>
      <c r="L37" s="846">
        <v>75</v>
      </c>
      <c r="M37" s="832">
        <v>5.8004343629343627</v>
      </c>
      <c r="N37" s="836" t="s">
        <v>93</v>
      </c>
      <c r="O37" s="848">
        <v>-39.436673929999998</v>
      </c>
    </row>
    <row r="38" spans="1:15" ht="14.25" x14ac:dyDescent="0.2">
      <c r="A38" s="846">
        <v>40</v>
      </c>
      <c r="B38" s="832">
        <v>6.4844193472090819</v>
      </c>
      <c r="C38" s="836" t="s">
        <v>93</v>
      </c>
      <c r="D38" s="848">
        <v>-313.32459849999998</v>
      </c>
      <c r="E38" s="830"/>
      <c r="F38" s="846">
        <v>62</v>
      </c>
      <c r="G38" s="832">
        <v>7.482262703739214</v>
      </c>
      <c r="H38" s="833">
        <v>35</v>
      </c>
      <c r="I38" s="836" t="s">
        <v>56</v>
      </c>
      <c r="J38" s="848">
        <v>342.59203402999998</v>
      </c>
      <c r="K38" s="830"/>
      <c r="L38" s="846">
        <v>26</v>
      </c>
      <c r="M38" s="832">
        <v>6.5427360014357498</v>
      </c>
      <c r="N38" s="836" t="s">
        <v>70</v>
      </c>
      <c r="O38" s="848">
        <v>-19.426875920000001</v>
      </c>
    </row>
    <row r="39" spans="1:15" ht="14.25" x14ac:dyDescent="0.2">
      <c r="A39" s="846">
        <v>41</v>
      </c>
      <c r="B39" s="832">
        <v>7.756465517241379</v>
      </c>
      <c r="C39" s="836" t="s">
        <v>56</v>
      </c>
      <c r="D39" s="848">
        <v>-46.30239778</v>
      </c>
      <c r="E39" s="830"/>
      <c r="F39" s="846">
        <v>77</v>
      </c>
      <c r="G39" s="832">
        <v>7.4625576036866361</v>
      </c>
      <c r="H39" s="833">
        <v>36</v>
      </c>
      <c r="I39" s="836" t="s">
        <v>217</v>
      </c>
      <c r="J39" s="848">
        <v>-207.54538919999999</v>
      </c>
      <c r="K39" s="830"/>
      <c r="L39" s="846">
        <v>83</v>
      </c>
      <c r="M39" s="832">
        <v>7.2704348016848019</v>
      </c>
      <c r="N39" s="836" t="s">
        <v>56</v>
      </c>
      <c r="O39" s="848">
        <v>-19.149693129999999</v>
      </c>
    </row>
    <row r="40" spans="1:15" ht="14.25" x14ac:dyDescent="0.2">
      <c r="A40" s="846">
        <v>42</v>
      </c>
      <c r="B40" s="832">
        <v>7.2413793103448274</v>
      </c>
      <c r="C40" s="836" t="s">
        <v>56</v>
      </c>
      <c r="D40" s="848">
        <v>-63.980612370000003</v>
      </c>
      <c r="E40" s="830"/>
      <c r="F40" s="846">
        <v>3</v>
      </c>
      <c r="G40" s="832">
        <v>7.4296754992319514</v>
      </c>
      <c r="H40" s="833">
        <v>37</v>
      </c>
      <c r="I40" s="836" t="s">
        <v>120</v>
      </c>
      <c r="J40" s="848">
        <v>-324.52967910000001</v>
      </c>
      <c r="K40" s="830"/>
      <c r="L40" s="846">
        <v>81</v>
      </c>
      <c r="M40" s="832">
        <v>7.6359060402684564</v>
      </c>
      <c r="N40" s="836" t="s">
        <v>56</v>
      </c>
      <c r="O40" s="848">
        <v>-14.980571729999999</v>
      </c>
    </row>
    <row r="41" spans="1:15" ht="14.25" x14ac:dyDescent="0.2">
      <c r="A41" s="846">
        <v>43</v>
      </c>
      <c r="B41" s="832">
        <v>7.0529181184668985</v>
      </c>
      <c r="C41" s="836" t="s">
        <v>56</v>
      </c>
      <c r="D41" s="848">
        <v>-415.84567129999999</v>
      </c>
      <c r="E41" s="830"/>
      <c r="F41" s="846">
        <v>65</v>
      </c>
      <c r="G41" s="832">
        <v>7.4277597402597397</v>
      </c>
      <c r="H41" s="833">
        <v>38</v>
      </c>
      <c r="I41" s="836" t="s">
        <v>56</v>
      </c>
      <c r="J41" s="848">
        <v>306.69951988999998</v>
      </c>
      <c r="K41" s="830"/>
      <c r="L41" s="846">
        <v>56</v>
      </c>
      <c r="M41" s="832">
        <v>7.1494603369603364</v>
      </c>
      <c r="N41" s="836" t="s">
        <v>56</v>
      </c>
      <c r="O41" s="848">
        <v>-12.55632454</v>
      </c>
    </row>
    <row r="42" spans="1:15" ht="14.25" x14ac:dyDescent="0.2">
      <c r="A42" s="846">
        <v>44</v>
      </c>
      <c r="B42" s="832">
        <v>8.1359126984126995</v>
      </c>
      <c r="C42" s="836" t="s">
        <v>56</v>
      </c>
      <c r="D42" s="848">
        <v>-160.84842750000001</v>
      </c>
      <c r="E42" s="830"/>
      <c r="F42" s="846">
        <v>50</v>
      </c>
      <c r="G42" s="832">
        <v>7.3913690476190474</v>
      </c>
      <c r="H42" s="833">
        <v>39</v>
      </c>
      <c r="I42" s="836" t="s">
        <v>56</v>
      </c>
      <c r="J42" s="848">
        <v>30.108235530999998</v>
      </c>
      <c r="K42" s="830"/>
      <c r="L42" s="846">
        <v>66</v>
      </c>
      <c r="M42" s="832">
        <v>7.0895979020979016</v>
      </c>
      <c r="N42" s="836" t="s">
        <v>56</v>
      </c>
      <c r="O42" s="848">
        <v>-11.199792540000001</v>
      </c>
    </row>
    <row r="43" spans="1:15" ht="14.25" x14ac:dyDescent="0.2">
      <c r="A43" s="846">
        <v>45</v>
      </c>
      <c r="B43" s="832">
        <v>8.1434502997002998</v>
      </c>
      <c r="C43" s="836" t="s">
        <v>56</v>
      </c>
      <c r="D43" s="848">
        <v>147.87540665</v>
      </c>
      <c r="E43" s="830"/>
      <c r="F43" s="846">
        <v>1</v>
      </c>
      <c r="G43" s="832">
        <v>7.2832288918205803</v>
      </c>
      <c r="H43" s="833">
        <v>40</v>
      </c>
      <c r="I43" s="836" t="s">
        <v>219</v>
      </c>
      <c r="J43" s="848">
        <v>258.46639630999999</v>
      </c>
      <c r="K43" s="830"/>
      <c r="L43" s="846">
        <v>52</v>
      </c>
      <c r="M43" s="832">
        <v>6.8832282913165264</v>
      </c>
      <c r="N43" s="836" t="s">
        <v>56</v>
      </c>
      <c r="O43" s="848">
        <v>1.9989679452</v>
      </c>
    </row>
    <row r="44" spans="1:15" ht="14.25" x14ac:dyDescent="0.2">
      <c r="A44" s="846">
        <v>46</v>
      </c>
      <c r="B44" s="832">
        <v>7.9620744325767694</v>
      </c>
      <c r="C44" s="836" t="s">
        <v>56</v>
      </c>
      <c r="D44" s="848">
        <v>41.685268968999999</v>
      </c>
      <c r="E44" s="830"/>
      <c r="F44" s="846">
        <v>83</v>
      </c>
      <c r="G44" s="832">
        <v>7.2704348016848019</v>
      </c>
      <c r="H44" s="833">
        <v>41</v>
      </c>
      <c r="I44" s="836" t="s">
        <v>56</v>
      </c>
      <c r="J44" s="848">
        <v>-19.149693129999999</v>
      </c>
      <c r="K44" s="830"/>
      <c r="L44" s="846">
        <v>57</v>
      </c>
      <c r="M44" s="832">
        <v>6.7883851434742359</v>
      </c>
      <c r="N44" s="836" t="s">
        <v>56</v>
      </c>
      <c r="O44" s="848">
        <v>2.7981083332000001</v>
      </c>
    </row>
    <row r="45" spans="1:15" ht="14.25" x14ac:dyDescent="0.2">
      <c r="A45" s="846">
        <v>47</v>
      </c>
      <c r="B45" s="832">
        <v>7.2123175883256518</v>
      </c>
      <c r="C45" s="836" t="s">
        <v>56</v>
      </c>
      <c r="D45" s="848">
        <v>-57.464486389999998</v>
      </c>
      <c r="E45" s="830"/>
      <c r="F45" s="846">
        <v>33</v>
      </c>
      <c r="G45" s="832">
        <v>7.2468856062943541</v>
      </c>
      <c r="H45" s="833">
        <v>42</v>
      </c>
      <c r="I45" s="836" t="s">
        <v>56</v>
      </c>
      <c r="J45" s="848">
        <v>-151.1811678</v>
      </c>
      <c r="K45" s="830"/>
      <c r="L45" s="846">
        <v>58</v>
      </c>
      <c r="M45" s="832">
        <v>7.595779220779221</v>
      </c>
      <c r="N45" s="836" t="s">
        <v>56</v>
      </c>
      <c r="O45" s="848">
        <v>16.535798377999999</v>
      </c>
    </row>
    <row r="46" spans="1:15" ht="14.25" x14ac:dyDescent="0.2">
      <c r="A46" s="846">
        <v>48</v>
      </c>
      <c r="B46" s="832">
        <v>6.8334208683473392</v>
      </c>
      <c r="C46" s="836" t="s">
        <v>56</v>
      </c>
      <c r="D46" s="848">
        <v>255.28610437</v>
      </c>
      <c r="E46" s="830"/>
      <c r="F46" s="846">
        <v>42</v>
      </c>
      <c r="G46" s="832">
        <v>7.2413793103448274</v>
      </c>
      <c r="H46" s="833">
        <v>43</v>
      </c>
      <c r="I46" s="836" t="s">
        <v>56</v>
      </c>
      <c r="J46" s="848">
        <v>-63.980612370000003</v>
      </c>
      <c r="K46" s="830"/>
      <c r="L46" s="846">
        <v>4</v>
      </c>
      <c r="M46" s="832">
        <v>6.7643101761252442</v>
      </c>
      <c r="N46" s="836" t="s">
        <v>120</v>
      </c>
      <c r="O46" s="848">
        <v>18.405488025</v>
      </c>
    </row>
    <row r="47" spans="1:15" ht="14.25" x14ac:dyDescent="0.2">
      <c r="A47" s="846">
        <v>49</v>
      </c>
      <c r="B47" s="832">
        <v>8.3221645491168275</v>
      </c>
      <c r="C47" s="836" t="s">
        <v>56</v>
      </c>
      <c r="D47" s="848">
        <v>137.30735682</v>
      </c>
      <c r="E47" s="830"/>
      <c r="F47" s="846">
        <v>64</v>
      </c>
      <c r="G47" s="832">
        <v>7.2232926065162903</v>
      </c>
      <c r="H47" s="833">
        <v>44</v>
      </c>
      <c r="I47" s="836" t="s">
        <v>56</v>
      </c>
      <c r="J47" s="848">
        <v>104.21437602</v>
      </c>
      <c r="K47" s="830"/>
      <c r="L47" s="846">
        <v>72</v>
      </c>
      <c r="M47" s="832">
        <v>7.7676495016611291</v>
      </c>
      <c r="N47" s="836" t="s">
        <v>93</v>
      </c>
      <c r="O47" s="848">
        <v>18.948049002000001</v>
      </c>
    </row>
    <row r="48" spans="1:15" ht="14.25" x14ac:dyDescent="0.2">
      <c r="A48" s="846">
        <v>50</v>
      </c>
      <c r="B48" s="832">
        <v>7.3913690476190474</v>
      </c>
      <c r="C48" s="836" t="s">
        <v>56</v>
      </c>
      <c r="D48" s="848">
        <v>30.108235530999998</v>
      </c>
      <c r="E48" s="830"/>
      <c r="F48" s="846">
        <v>60</v>
      </c>
      <c r="G48" s="832">
        <v>7.2188538205980066</v>
      </c>
      <c r="H48" s="833">
        <v>45</v>
      </c>
      <c r="I48" s="836" t="s">
        <v>56</v>
      </c>
      <c r="J48" s="848">
        <v>108.10768646</v>
      </c>
      <c r="K48" s="830"/>
      <c r="L48" s="846">
        <v>50</v>
      </c>
      <c r="M48" s="832">
        <v>7.3913690476190474</v>
      </c>
      <c r="N48" s="836" t="s">
        <v>56</v>
      </c>
      <c r="O48" s="848">
        <v>30.108235530999998</v>
      </c>
    </row>
    <row r="49" spans="1:15" ht="14.25" x14ac:dyDescent="0.2">
      <c r="A49" s="846">
        <v>51</v>
      </c>
      <c r="B49" s="832">
        <v>6.3696514837819187</v>
      </c>
      <c r="C49" s="836" t="s">
        <v>56</v>
      </c>
      <c r="D49" s="848">
        <v>216.54165157</v>
      </c>
      <c r="E49" s="830"/>
      <c r="F49" s="846">
        <v>47</v>
      </c>
      <c r="G49" s="832">
        <v>7.2123175883256518</v>
      </c>
      <c r="H49" s="833">
        <v>46</v>
      </c>
      <c r="I49" s="836" t="s">
        <v>56</v>
      </c>
      <c r="J49" s="848">
        <v>-57.464486389999998</v>
      </c>
      <c r="K49" s="830"/>
      <c r="L49" s="846">
        <v>53</v>
      </c>
      <c r="M49" s="832">
        <v>8.4353313535479835</v>
      </c>
      <c r="N49" s="836" t="s">
        <v>56</v>
      </c>
      <c r="O49" s="848">
        <v>37.876395619999997</v>
      </c>
    </row>
    <row r="50" spans="1:15" ht="14.25" x14ac:dyDescent="0.2">
      <c r="A50" s="846">
        <v>52</v>
      </c>
      <c r="B50" s="832">
        <v>6.8832282913165264</v>
      </c>
      <c r="C50" s="836" t="s">
        <v>56</v>
      </c>
      <c r="D50" s="848">
        <v>1.9989679452</v>
      </c>
      <c r="E50" s="830"/>
      <c r="F50" s="846">
        <v>31</v>
      </c>
      <c r="G50" s="832">
        <v>7.2101147028154324</v>
      </c>
      <c r="H50" s="833">
        <v>47</v>
      </c>
      <c r="I50" s="836" t="s">
        <v>56</v>
      </c>
      <c r="J50" s="848">
        <v>169.84191573999999</v>
      </c>
      <c r="K50" s="830"/>
      <c r="L50" s="846">
        <v>46</v>
      </c>
      <c r="M50" s="832">
        <v>7.9620744325767694</v>
      </c>
      <c r="N50" s="836" t="s">
        <v>56</v>
      </c>
      <c r="O50" s="848">
        <v>41.685268968999999</v>
      </c>
    </row>
    <row r="51" spans="1:15" ht="14.25" x14ac:dyDescent="0.2">
      <c r="A51" s="846">
        <v>53</v>
      </c>
      <c r="B51" s="832">
        <v>8.4353313535479835</v>
      </c>
      <c r="C51" s="836" t="s">
        <v>56</v>
      </c>
      <c r="D51" s="848">
        <v>37.876395619999997</v>
      </c>
      <c r="E51" s="830"/>
      <c r="F51" s="846">
        <v>27</v>
      </c>
      <c r="G51" s="832">
        <v>7.2094661803713525</v>
      </c>
      <c r="H51" s="833">
        <v>48</v>
      </c>
      <c r="I51" s="836" t="s">
        <v>70</v>
      </c>
      <c r="J51" s="848">
        <v>-671.8035122</v>
      </c>
      <c r="K51" s="830"/>
      <c r="L51" s="846">
        <v>12</v>
      </c>
      <c r="M51" s="832">
        <v>7.5961873259052926</v>
      </c>
      <c r="N51" s="836" t="s">
        <v>70</v>
      </c>
      <c r="O51" s="848">
        <v>42.416745913</v>
      </c>
    </row>
    <row r="52" spans="1:15" ht="14.25" x14ac:dyDescent="0.2">
      <c r="A52" s="846">
        <v>54</v>
      </c>
      <c r="B52" s="832">
        <v>6.7857924351359795</v>
      </c>
      <c r="C52" s="836" t="s">
        <v>56</v>
      </c>
      <c r="D52" s="848">
        <v>-91.287812110000004</v>
      </c>
      <c r="E52" s="830"/>
      <c r="F52" s="846">
        <v>56</v>
      </c>
      <c r="G52" s="832">
        <v>7.1494603369603364</v>
      </c>
      <c r="H52" s="833">
        <v>49</v>
      </c>
      <c r="I52" s="836" t="s">
        <v>56</v>
      </c>
      <c r="J52" s="848">
        <v>-12.55632454</v>
      </c>
      <c r="K52" s="830"/>
      <c r="L52" s="846">
        <v>20</v>
      </c>
      <c r="M52" s="832">
        <v>7.0632022471910112</v>
      </c>
      <c r="N52" s="836" t="s">
        <v>70</v>
      </c>
      <c r="O52" s="848">
        <v>45.011079613</v>
      </c>
    </row>
    <row r="53" spans="1:15" ht="14.25" x14ac:dyDescent="0.2">
      <c r="A53" s="846">
        <v>55</v>
      </c>
      <c r="B53" s="832">
        <v>7.7142857142857135</v>
      </c>
      <c r="C53" s="836" t="s">
        <v>56</v>
      </c>
      <c r="D53" s="848">
        <v>103.18971088000001</v>
      </c>
      <c r="E53" s="830"/>
      <c r="F53" s="846">
        <v>38</v>
      </c>
      <c r="G53" s="832">
        <v>7.1384466437177281</v>
      </c>
      <c r="H53" s="833">
        <v>50</v>
      </c>
      <c r="I53" s="836" t="s">
        <v>56</v>
      </c>
      <c r="J53" s="848">
        <v>-82.721265320000001</v>
      </c>
      <c r="K53" s="830"/>
      <c r="L53" s="846">
        <v>13</v>
      </c>
      <c r="M53" s="832">
        <v>8.1429328087167061</v>
      </c>
      <c r="N53" s="836" t="s">
        <v>70</v>
      </c>
      <c r="O53" s="848">
        <v>60.894086622000003</v>
      </c>
    </row>
    <row r="54" spans="1:15" ht="14.25" x14ac:dyDescent="0.2">
      <c r="A54" s="846">
        <v>56</v>
      </c>
      <c r="B54" s="832">
        <v>7.1494603369603364</v>
      </c>
      <c r="C54" s="836" t="s">
        <v>56</v>
      </c>
      <c r="D54" s="848">
        <v>-12.55632454</v>
      </c>
      <c r="E54" s="830"/>
      <c r="F54" s="846">
        <v>66</v>
      </c>
      <c r="G54" s="832">
        <v>7.0895979020979016</v>
      </c>
      <c r="H54" s="833">
        <v>51</v>
      </c>
      <c r="I54" s="836" t="s">
        <v>56</v>
      </c>
      <c r="J54" s="848">
        <v>-11.199792540000001</v>
      </c>
      <c r="K54" s="830"/>
      <c r="L54" s="846">
        <v>36</v>
      </c>
      <c r="M54" s="832">
        <v>7.4844195438707635</v>
      </c>
      <c r="N54" s="836" t="s">
        <v>56</v>
      </c>
      <c r="O54" s="848">
        <v>94.685099706000003</v>
      </c>
    </row>
    <row r="55" spans="1:15" ht="14.25" x14ac:dyDescent="0.2">
      <c r="A55" s="846">
        <v>57</v>
      </c>
      <c r="B55" s="832">
        <v>6.7883851434742359</v>
      </c>
      <c r="C55" s="836" t="s">
        <v>56</v>
      </c>
      <c r="D55" s="848">
        <v>2.7981083332000001</v>
      </c>
      <c r="E55" s="830"/>
      <c r="F55" s="846">
        <v>73</v>
      </c>
      <c r="G55" s="832">
        <v>7.0747481684981679</v>
      </c>
      <c r="H55" s="833">
        <v>52</v>
      </c>
      <c r="I55" s="836" t="s">
        <v>93</v>
      </c>
      <c r="J55" s="848">
        <v>137.09428192999999</v>
      </c>
      <c r="K55" s="830"/>
      <c r="L55" s="846">
        <v>55</v>
      </c>
      <c r="M55" s="832">
        <v>7.7142857142857135</v>
      </c>
      <c r="N55" s="836" t="s">
        <v>56</v>
      </c>
      <c r="O55" s="848">
        <v>103.18971088000001</v>
      </c>
    </row>
    <row r="56" spans="1:15" ht="14.25" x14ac:dyDescent="0.2">
      <c r="A56" s="846">
        <v>58</v>
      </c>
      <c r="B56" s="832">
        <v>7.595779220779221</v>
      </c>
      <c r="C56" s="836" t="s">
        <v>56</v>
      </c>
      <c r="D56" s="848">
        <v>16.535798377999999</v>
      </c>
      <c r="E56" s="830"/>
      <c r="F56" s="846">
        <v>20</v>
      </c>
      <c r="G56" s="832">
        <v>7.0632022471910112</v>
      </c>
      <c r="H56" s="833">
        <v>53</v>
      </c>
      <c r="I56" s="836" t="s">
        <v>70</v>
      </c>
      <c r="J56" s="848">
        <v>45.011079613</v>
      </c>
      <c r="K56" s="830"/>
      <c r="L56" s="846">
        <v>64</v>
      </c>
      <c r="M56" s="832">
        <v>7.2232926065162903</v>
      </c>
      <c r="N56" s="836" t="s">
        <v>56</v>
      </c>
      <c r="O56" s="848">
        <v>104.21437602</v>
      </c>
    </row>
    <row r="57" spans="1:15" ht="14.25" x14ac:dyDescent="0.2">
      <c r="A57" s="846">
        <v>59</v>
      </c>
      <c r="B57" s="832">
        <v>7.5427053371684245</v>
      </c>
      <c r="C57" s="836" t="s">
        <v>56</v>
      </c>
      <c r="D57" s="848">
        <v>-198.95554659999999</v>
      </c>
      <c r="E57" s="830"/>
      <c r="F57" s="846">
        <v>43</v>
      </c>
      <c r="G57" s="832">
        <v>7.0529181184668985</v>
      </c>
      <c r="H57" s="833">
        <v>54</v>
      </c>
      <c r="I57" s="836" t="s">
        <v>56</v>
      </c>
      <c r="J57" s="848">
        <v>-415.84567129999999</v>
      </c>
      <c r="K57" s="830"/>
      <c r="L57" s="846">
        <v>60</v>
      </c>
      <c r="M57" s="832">
        <v>7.2188538205980066</v>
      </c>
      <c r="N57" s="836" t="s">
        <v>56</v>
      </c>
      <c r="O57" s="848">
        <v>108.10768646</v>
      </c>
    </row>
    <row r="58" spans="1:15" ht="14.25" x14ac:dyDescent="0.2">
      <c r="A58" s="846">
        <v>60</v>
      </c>
      <c r="B58" s="832">
        <v>7.2188538205980066</v>
      </c>
      <c r="C58" s="836" t="s">
        <v>56</v>
      </c>
      <c r="D58" s="848">
        <v>108.10768646</v>
      </c>
      <c r="E58" s="830"/>
      <c r="F58" s="846">
        <v>68</v>
      </c>
      <c r="G58" s="832">
        <v>6.9772419664687391</v>
      </c>
      <c r="H58" s="833">
        <v>55</v>
      </c>
      <c r="I58" s="836" t="s">
        <v>218</v>
      </c>
      <c r="J58" s="848">
        <v>-160.2146769</v>
      </c>
      <c r="K58" s="830"/>
      <c r="L58" s="846">
        <v>10</v>
      </c>
      <c r="M58" s="832">
        <v>8.0420123431808985</v>
      </c>
      <c r="N58" s="836" t="s">
        <v>70</v>
      </c>
      <c r="O58" s="848">
        <v>109.89279378000001</v>
      </c>
    </row>
    <row r="59" spans="1:15" ht="14.25" x14ac:dyDescent="0.2">
      <c r="A59" s="846">
        <v>61</v>
      </c>
      <c r="B59" s="832">
        <v>7.8664889516957865</v>
      </c>
      <c r="C59" s="836" t="s">
        <v>56</v>
      </c>
      <c r="D59" s="848">
        <v>-278.82017880000001</v>
      </c>
      <c r="E59" s="830"/>
      <c r="F59" s="846">
        <v>32</v>
      </c>
      <c r="G59" s="832">
        <v>6.9593536446469244</v>
      </c>
      <c r="H59" s="833">
        <v>56</v>
      </c>
      <c r="I59" s="836" t="s">
        <v>56</v>
      </c>
      <c r="J59" s="848">
        <v>198.61793652</v>
      </c>
      <c r="K59" s="830"/>
      <c r="L59" s="846">
        <v>11</v>
      </c>
      <c r="M59" s="832">
        <v>7.5161454478164318</v>
      </c>
      <c r="N59" s="836" t="s">
        <v>70</v>
      </c>
      <c r="O59" s="848">
        <v>125.11275222</v>
      </c>
    </row>
    <row r="60" spans="1:15" ht="14.25" x14ac:dyDescent="0.2">
      <c r="A60" s="846">
        <v>62</v>
      </c>
      <c r="B60" s="832">
        <v>7.482262703739214</v>
      </c>
      <c r="C60" s="836" t="s">
        <v>56</v>
      </c>
      <c r="D60" s="848">
        <v>342.59203402999998</v>
      </c>
      <c r="E60" s="830"/>
      <c r="F60" s="846">
        <v>78</v>
      </c>
      <c r="G60" s="832">
        <v>6.9551612504124058</v>
      </c>
      <c r="H60" s="833">
        <v>57</v>
      </c>
      <c r="I60" s="836" t="s">
        <v>217</v>
      </c>
      <c r="J60" s="848">
        <v>-53.397295079999999</v>
      </c>
      <c r="K60" s="830"/>
      <c r="L60" s="846">
        <v>73</v>
      </c>
      <c r="M60" s="832">
        <v>7.0747481684981679</v>
      </c>
      <c r="N60" s="836" t="s">
        <v>93</v>
      </c>
      <c r="O60" s="848">
        <v>137.09428192999999</v>
      </c>
    </row>
    <row r="61" spans="1:15" ht="14.25" x14ac:dyDescent="0.2">
      <c r="A61" s="846">
        <v>64</v>
      </c>
      <c r="B61" s="832">
        <v>7.2232926065162903</v>
      </c>
      <c r="C61" s="836" t="s">
        <v>56</v>
      </c>
      <c r="D61" s="848">
        <v>104.21437602</v>
      </c>
      <c r="E61" s="830"/>
      <c r="F61" s="846">
        <v>2</v>
      </c>
      <c r="G61" s="832">
        <v>6.9285714285714288</v>
      </c>
      <c r="H61" s="833">
        <v>58</v>
      </c>
      <c r="I61" s="836" t="s">
        <v>120</v>
      </c>
      <c r="J61" s="848">
        <v>-117.3862091</v>
      </c>
      <c r="K61" s="830"/>
      <c r="L61" s="846">
        <v>49</v>
      </c>
      <c r="M61" s="832">
        <v>8.3221645491168275</v>
      </c>
      <c r="N61" s="836" t="s">
        <v>56</v>
      </c>
      <c r="O61" s="848">
        <v>137.30735682</v>
      </c>
    </row>
    <row r="62" spans="1:15" ht="14.25" x14ac:dyDescent="0.2">
      <c r="A62" s="846">
        <v>65</v>
      </c>
      <c r="B62" s="832">
        <v>7.4277597402597397</v>
      </c>
      <c r="C62" s="836" t="s">
        <v>56</v>
      </c>
      <c r="D62" s="848">
        <v>306.69951988999998</v>
      </c>
      <c r="E62" s="830"/>
      <c r="F62" s="846">
        <v>52</v>
      </c>
      <c r="G62" s="832">
        <v>6.8832282913165264</v>
      </c>
      <c r="H62" s="833">
        <v>59</v>
      </c>
      <c r="I62" s="836" t="s">
        <v>56</v>
      </c>
      <c r="J62" s="848">
        <v>1.9989679452</v>
      </c>
      <c r="K62" s="830"/>
      <c r="L62" s="846">
        <v>74</v>
      </c>
      <c r="M62" s="832">
        <v>7.8245933936955065</v>
      </c>
      <c r="N62" s="836" t="s">
        <v>93</v>
      </c>
      <c r="O62" s="848">
        <v>143.69176214000001</v>
      </c>
    </row>
    <row r="63" spans="1:15" ht="14.25" x14ac:dyDescent="0.2">
      <c r="A63" s="846">
        <v>66</v>
      </c>
      <c r="B63" s="832">
        <v>7.0895979020979016</v>
      </c>
      <c r="C63" s="836" t="s">
        <v>56</v>
      </c>
      <c r="D63" s="848">
        <v>-11.199792540000001</v>
      </c>
      <c r="E63" s="830"/>
      <c r="F63" s="846">
        <v>48</v>
      </c>
      <c r="G63" s="832">
        <v>6.8334208683473392</v>
      </c>
      <c r="H63" s="833">
        <v>60</v>
      </c>
      <c r="I63" s="836" t="s">
        <v>56</v>
      </c>
      <c r="J63" s="848">
        <v>255.28610437</v>
      </c>
      <c r="K63" s="830"/>
      <c r="L63" s="846">
        <v>45</v>
      </c>
      <c r="M63" s="832">
        <v>8.1434502997002998</v>
      </c>
      <c r="N63" s="836" t="s">
        <v>56</v>
      </c>
      <c r="O63" s="848">
        <v>147.87540665</v>
      </c>
    </row>
    <row r="64" spans="1:15" ht="14.25" x14ac:dyDescent="0.2">
      <c r="A64" s="846">
        <v>67</v>
      </c>
      <c r="B64" s="832">
        <v>6.8229878673957618</v>
      </c>
      <c r="C64" s="836" t="s">
        <v>220</v>
      </c>
      <c r="D64" s="848">
        <v>161.09464011</v>
      </c>
      <c r="E64" s="830"/>
      <c r="F64" s="846">
        <v>67</v>
      </c>
      <c r="G64" s="832">
        <v>6.8229878673957618</v>
      </c>
      <c r="H64" s="833">
        <v>61</v>
      </c>
      <c r="I64" s="836" t="s">
        <v>220</v>
      </c>
      <c r="J64" s="848">
        <v>161.09464011</v>
      </c>
      <c r="K64" s="830"/>
      <c r="L64" s="846">
        <v>67</v>
      </c>
      <c r="M64" s="832">
        <v>6.8229878673957618</v>
      </c>
      <c r="N64" s="836" t="s">
        <v>220</v>
      </c>
      <c r="O64" s="848">
        <v>161.09464011</v>
      </c>
    </row>
    <row r="65" spans="1:15" ht="14.25" x14ac:dyDescent="0.2">
      <c r="A65" s="846">
        <v>68</v>
      </c>
      <c r="B65" s="832">
        <v>6.9772419664687391</v>
      </c>
      <c r="C65" s="836" t="s">
        <v>218</v>
      </c>
      <c r="D65" s="848">
        <v>-160.2146769</v>
      </c>
      <c r="E65" s="830"/>
      <c r="F65" s="846">
        <v>82</v>
      </c>
      <c r="G65" s="832">
        <v>6.8077519210618238</v>
      </c>
      <c r="H65" s="833">
        <v>62</v>
      </c>
      <c r="I65" s="836" t="s">
        <v>56</v>
      </c>
      <c r="J65" s="848">
        <v>-151.97006709999999</v>
      </c>
      <c r="K65" s="830"/>
      <c r="L65" s="846">
        <v>31</v>
      </c>
      <c r="M65" s="832">
        <v>7.2101147028154324</v>
      </c>
      <c r="N65" s="836" t="s">
        <v>56</v>
      </c>
      <c r="O65" s="848">
        <v>169.84191573999999</v>
      </c>
    </row>
    <row r="66" spans="1:15" ht="14.25" x14ac:dyDescent="0.2">
      <c r="A66" s="846">
        <v>69</v>
      </c>
      <c r="B66" s="832">
        <v>7.5727233178654298</v>
      </c>
      <c r="C66" s="836" t="s">
        <v>68</v>
      </c>
      <c r="D66" s="848">
        <v>-254.05395239999999</v>
      </c>
      <c r="E66" s="830"/>
      <c r="F66" s="846">
        <v>57</v>
      </c>
      <c r="G66" s="832">
        <v>6.7883851434742359</v>
      </c>
      <c r="H66" s="833">
        <v>63</v>
      </c>
      <c r="I66" s="836" t="s">
        <v>56</v>
      </c>
      <c r="J66" s="848">
        <v>2.7981083332000001</v>
      </c>
      <c r="K66" s="830"/>
      <c r="L66" s="846">
        <v>18</v>
      </c>
      <c r="M66" s="832">
        <v>8.0572505384063184</v>
      </c>
      <c r="N66" s="836" t="s">
        <v>70</v>
      </c>
      <c r="O66" s="848">
        <v>186.19998509000001</v>
      </c>
    </row>
    <row r="67" spans="1:15" ht="14.25" x14ac:dyDescent="0.2">
      <c r="A67" s="846">
        <v>70</v>
      </c>
      <c r="B67" s="832">
        <v>5.8455513784461157</v>
      </c>
      <c r="C67" s="836" t="s">
        <v>68</v>
      </c>
      <c r="D67" s="848">
        <v>-47.128674439999998</v>
      </c>
      <c r="E67" s="830"/>
      <c r="F67" s="846">
        <v>54</v>
      </c>
      <c r="G67" s="832">
        <v>6.7857924351359795</v>
      </c>
      <c r="H67" s="833">
        <v>64</v>
      </c>
      <c r="I67" s="836" t="s">
        <v>56</v>
      </c>
      <c r="J67" s="848">
        <v>-91.287812110000004</v>
      </c>
      <c r="K67" s="830"/>
      <c r="L67" s="846">
        <v>79</v>
      </c>
      <c r="M67" s="832">
        <v>6.3472670106417279</v>
      </c>
      <c r="N67" s="836" t="s">
        <v>93</v>
      </c>
      <c r="O67" s="848">
        <v>191.93885868999999</v>
      </c>
    </row>
    <row r="68" spans="1:15" ht="14.25" x14ac:dyDescent="0.2">
      <c r="A68" s="846">
        <v>71</v>
      </c>
      <c r="B68" s="832">
        <v>7.8683035714285712</v>
      </c>
      <c r="C68" s="836" t="s">
        <v>68</v>
      </c>
      <c r="D68" s="848">
        <v>-162.2446985</v>
      </c>
      <c r="E68" s="830"/>
      <c r="F68" s="846">
        <v>14</v>
      </c>
      <c r="G68" s="832">
        <v>6.7700569358178058</v>
      </c>
      <c r="H68" s="833">
        <v>65</v>
      </c>
      <c r="I68" s="836" t="s">
        <v>70</v>
      </c>
      <c r="J68" s="848">
        <v>295.03105173</v>
      </c>
      <c r="K68" s="830"/>
      <c r="L68" s="846">
        <v>32</v>
      </c>
      <c r="M68" s="832">
        <v>6.9593536446469244</v>
      </c>
      <c r="N68" s="836" t="s">
        <v>56</v>
      </c>
      <c r="O68" s="848">
        <v>198.61793652</v>
      </c>
    </row>
    <row r="69" spans="1:15" ht="14.25" x14ac:dyDescent="0.2">
      <c r="A69" s="846">
        <v>72</v>
      </c>
      <c r="B69" s="832">
        <v>7.7676495016611291</v>
      </c>
      <c r="C69" s="836" t="s">
        <v>93</v>
      </c>
      <c r="D69" s="848">
        <v>18.948049002000001</v>
      </c>
      <c r="E69" s="830"/>
      <c r="F69" s="846">
        <v>4</v>
      </c>
      <c r="G69" s="832">
        <v>6.7643101761252442</v>
      </c>
      <c r="H69" s="833">
        <v>66</v>
      </c>
      <c r="I69" s="836" t="s">
        <v>120</v>
      </c>
      <c r="J69" s="848">
        <v>18.405488025</v>
      </c>
      <c r="K69" s="830"/>
      <c r="L69" s="846">
        <v>29</v>
      </c>
      <c r="M69" s="832">
        <v>7.9094781791435107</v>
      </c>
      <c r="N69" s="836" t="s">
        <v>56</v>
      </c>
      <c r="O69" s="848">
        <v>216.05301908999999</v>
      </c>
    </row>
    <row r="70" spans="1:15" ht="14.25" x14ac:dyDescent="0.2">
      <c r="A70" s="846">
        <v>73</v>
      </c>
      <c r="B70" s="832">
        <v>7.0747481684981679</v>
      </c>
      <c r="C70" s="836" t="s">
        <v>93</v>
      </c>
      <c r="D70" s="848">
        <v>137.09428192999999</v>
      </c>
      <c r="E70" s="830"/>
      <c r="F70" s="846">
        <v>23</v>
      </c>
      <c r="G70" s="832">
        <v>6.74540278270117</v>
      </c>
      <c r="H70" s="833">
        <v>67</v>
      </c>
      <c r="I70" s="836" t="s">
        <v>70</v>
      </c>
      <c r="J70" s="848">
        <v>-92.085055359999998</v>
      </c>
      <c r="K70" s="830"/>
      <c r="L70" s="846">
        <v>51</v>
      </c>
      <c r="M70" s="832">
        <v>6.3696514837819187</v>
      </c>
      <c r="N70" s="836" t="s">
        <v>56</v>
      </c>
      <c r="O70" s="848">
        <v>216.54165157</v>
      </c>
    </row>
    <row r="71" spans="1:15" ht="14.25" x14ac:dyDescent="0.2">
      <c r="A71" s="846">
        <v>74</v>
      </c>
      <c r="B71" s="832">
        <v>7.8245933936955065</v>
      </c>
      <c r="C71" s="836" t="s">
        <v>93</v>
      </c>
      <c r="D71" s="848">
        <v>143.69176214000001</v>
      </c>
      <c r="E71" s="830"/>
      <c r="F71" s="846">
        <v>22</v>
      </c>
      <c r="G71" s="832">
        <v>6.7267369727047148</v>
      </c>
      <c r="H71" s="833">
        <v>68</v>
      </c>
      <c r="I71" s="836" t="s">
        <v>70</v>
      </c>
      <c r="J71" s="848">
        <v>-107.9016239</v>
      </c>
      <c r="K71" s="830"/>
      <c r="L71" s="846">
        <v>48</v>
      </c>
      <c r="M71" s="832">
        <v>6.8334208683473392</v>
      </c>
      <c r="N71" s="836" t="s">
        <v>56</v>
      </c>
      <c r="O71" s="848">
        <v>255.28610437</v>
      </c>
    </row>
    <row r="72" spans="1:15" ht="14.25" x14ac:dyDescent="0.2">
      <c r="A72" s="846">
        <v>75</v>
      </c>
      <c r="B72" s="832">
        <v>5.8004343629343627</v>
      </c>
      <c r="C72" s="836" t="s">
        <v>93</v>
      </c>
      <c r="D72" s="848">
        <v>-39.436673929999998</v>
      </c>
      <c r="E72" s="830"/>
      <c r="F72" s="846">
        <v>24</v>
      </c>
      <c r="G72" s="832">
        <v>6.5703463203463208</v>
      </c>
      <c r="H72" s="833">
        <v>69</v>
      </c>
      <c r="I72" s="836" t="s">
        <v>70</v>
      </c>
      <c r="J72" s="848">
        <v>-152.2042687</v>
      </c>
      <c r="K72" s="830"/>
      <c r="L72" s="846">
        <v>17</v>
      </c>
      <c r="M72" s="832">
        <v>7.8954683288409697</v>
      </c>
      <c r="N72" s="836" t="s">
        <v>70</v>
      </c>
      <c r="O72" s="848">
        <v>258.26681920999999</v>
      </c>
    </row>
    <row r="73" spans="1:15" ht="14.25" x14ac:dyDescent="0.2">
      <c r="A73" s="846">
        <v>76</v>
      </c>
      <c r="B73" s="832">
        <v>8.8957664526484734</v>
      </c>
      <c r="C73" s="836" t="s">
        <v>217</v>
      </c>
      <c r="D73" s="848">
        <v>-108.82916779999999</v>
      </c>
      <c r="E73" s="830"/>
      <c r="F73" s="846">
        <v>26</v>
      </c>
      <c r="G73" s="832">
        <v>6.5427360014357498</v>
      </c>
      <c r="H73" s="833">
        <v>70</v>
      </c>
      <c r="I73" s="836" t="s">
        <v>70</v>
      </c>
      <c r="J73" s="848">
        <v>-19.426875920000001</v>
      </c>
      <c r="K73" s="830"/>
      <c r="L73" s="846">
        <v>1</v>
      </c>
      <c r="M73" s="832">
        <v>7.2832288918205803</v>
      </c>
      <c r="N73" s="836" t="s">
        <v>219</v>
      </c>
      <c r="O73" s="848">
        <v>258.46639630999999</v>
      </c>
    </row>
    <row r="74" spans="1:15" ht="14.25" x14ac:dyDescent="0.2">
      <c r="A74" s="846">
        <v>77</v>
      </c>
      <c r="B74" s="832">
        <v>7.4625576036866361</v>
      </c>
      <c r="C74" s="836" t="s">
        <v>217</v>
      </c>
      <c r="D74" s="848">
        <v>-207.54538919999999</v>
      </c>
      <c r="E74" s="830"/>
      <c r="F74" s="846">
        <v>40</v>
      </c>
      <c r="G74" s="832">
        <v>6.4844193472090819</v>
      </c>
      <c r="H74" s="833">
        <v>71</v>
      </c>
      <c r="I74" s="836" t="s">
        <v>93</v>
      </c>
      <c r="J74" s="848">
        <v>-313.32459849999998</v>
      </c>
      <c r="K74" s="830"/>
      <c r="L74" s="846">
        <v>21</v>
      </c>
      <c r="M74" s="832">
        <v>6.0545580110497239</v>
      </c>
      <c r="N74" s="836" t="s">
        <v>70</v>
      </c>
      <c r="O74" s="848">
        <v>292.16461683</v>
      </c>
    </row>
    <row r="75" spans="1:15" ht="14.25" x14ac:dyDescent="0.2">
      <c r="A75" s="846">
        <v>78</v>
      </c>
      <c r="B75" s="832">
        <v>6.9551612504124058</v>
      </c>
      <c r="C75" s="836" t="s">
        <v>217</v>
      </c>
      <c r="D75" s="848">
        <v>-53.397295079999999</v>
      </c>
      <c r="E75" s="830"/>
      <c r="F75" s="846">
        <v>51</v>
      </c>
      <c r="G75" s="832">
        <v>6.3696514837819187</v>
      </c>
      <c r="H75" s="833">
        <v>72</v>
      </c>
      <c r="I75" s="836" t="s">
        <v>56</v>
      </c>
      <c r="J75" s="848">
        <v>216.54165157</v>
      </c>
      <c r="K75" s="830"/>
      <c r="L75" s="846">
        <v>14</v>
      </c>
      <c r="M75" s="832">
        <v>6.7700569358178058</v>
      </c>
      <c r="N75" s="836" t="s">
        <v>70</v>
      </c>
      <c r="O75" s="848">
        <v>295.03105173</v>
      </c>
    </row>
    <row r="76" spans="1:15" ht="14.25" x14ac:dyDescent="0.2">
      <c r="A76" s="846">
        <v>79</v>
      </c>
      <c r="B76" s="832">
        <v>6.3472670106417279</v>
      </c>
      <c r="C76" s="836" t="s">
        <v>93</v>
      </c>
      <c r="D76" s="848">
        <v>191.93885868999999</v>
      </c>
      <c r="E76" s="830"/>
      <c r="F76" s="846">
        <v>79</v>
      </c>
      <c r="G76" s="832">
        <v>6.3472670106417279</v>
      </c>
      <c r="H76" s="833">
        <v>73</v>
      </c>
      <c r="I76" s="836" t="s">
        <v>93</v>
      </c>
      <c r="J76" s="848">
        <v>191.93885868999999</v>
      </c>
      <c r="K76" s="830"/>
      <c r="L76" s="846">
        <v>65</v>
      </c>
      <c r="M76" s="832">
        <v>7.4277597402597397</v>
      </c>
      <c r="N76" s="836" t="s">
        <v>56</v>
      </c>
      <c r="O76" s="848">
        <v>306.69951988999998</v>
      </c>
    </row>
    <row r="77" spans="1:15" ht="14.25" x14ac:dyDescent="0.2">
      <c r="A77" s="846">
        <v>80</v>
      </c>
      <c r="B77" s="832">
        <v>7.5712893732103081</v>
      </c>
      <c r="C77" s="836" t="s">
        <v>56</v>
      </c>
      <c r="D77" s="848">
        <v>490.33396986999998</v>
      </c>
      <c r="E77" s="830"/>
      <c r="F77" s="846">
        <v>37</v>
      </c>
      <c r="G77" s="832">
        <v>6.2190934065934069</v>
      </c>
      <c r="H77" s="833">
        <v>74</v>
      </c>
      <c r="I77" s="836" t="s">
        <v>56</v>
      </c>
      <c r="J77" s="848">
        <v>-138.34530910000001</v>
      </c>
      <c r="K77" s="830"/>
      <c r="L77" s="846">
        <v>28</v>
      </c>
      <c r="M77" s="832">
        <v>7.9807692307692308</v>
      </c>
      <c r="N77" s="836" t="s">
        <v>70</v>
      </c>
      <c r="O77" s="848">
        <v>334.47411061999998</v>
      </c>
    </row>
    <row r="78" spans="1:15" ht="14.25" x14ac:dyDescent="0.2">
      <c r="A78" s="846">
        <v>81</v>
      </c>
      <c r="B78" s="832">
        <v>7.6359060402684564</v>
      </c>
      <c r="C78" s="836" t="s">
        <v>56</v>
      </c>
      <c r="D78" s="848">
        <v>-14.980571729999999</v>
      </c>
      <c r="E78" s="830"/>
      <c r="F78" s="846">
        <v>21</v>
      </c>
      <c r="G78" s="832">
        <v>6.0545580110497239</v>
      </c>
      <c r="H78" s="833">
        <v>75</v>
      </c>
      <c r="I78" s="836" t="s">
        <v>70</v>
      </c>
      <c r="J78" s="848">
        <v>292.16461683</v>
      </c>
      <c r="K78" s="830"/>
      <c r="L78" s="846">
        <v>62</v>
      </c>
      <c r="M78" s="832">
        <v>7.482262703739214</v>
      </c>
      <c r="N78" s="836" t="s">
        <v>56</v>
      </c>
      <c r="O78" s="848">
        <v>342.59203402999998</v>
      </c>
    </row>
    <row r="79" spans="1:15" ht="14.25" x14ac:dyDescent="0.2">
      <c r="A79" s="846">
        <v>82</v>
      </c>
      <c r="B79" s="832">
        <v>6.8077519210618238</v>
      </c>
      <c r="C79" s="836" t="s">
        <v>56</v>
      </c>
      <c r="D79" s="848">
        <v>-151.97006709999999</v>
      </c>
      <c r="E79" s="830"/>
      <c r="F79" s="846">
        <v>70</v>
      </c>
      <c r="G79" s="832">
        <v>5.8455513784461157</v>
      </c>
      <c r="H79" s="833">
        <v>76</v>
      </c>
      <c r="I79" s="836" t="s">
        <v>68</v>
      </c>
      <c r="J79" s="848">
        <v>-47.128674439999998</v>
      </c>
      <c r="K79" s="830"/>
      <c r="L79" s="846">
        <v>5</v>
      </c>
      <c r="M79" s="832">
        <v>8.9169820983256152</v>
      </c>
      <c r="N79" s="836" t="s">
        <v>115</v>
      </c>
      <c r="O79" s="848">
        <v>488.44818538999999</v>
      </c>
    </row>
    <row r="80" spans="1:15" ht="15" thickBot="1" x14ac:dyDescent="0.25">
      <c r="A80" s="849">
        <v>83</v>
      </c>
      <c r="B80" s="834">
        <v>7.2704348016848019</v>
      </c>
      <c r="C80" s="837" t="s">
        <v>56</v>
      </c>
      <c r="D80" s="850">
        <v>-19.149693129999999</v>
      </c>
      <c r="E80" s="830"/>
      <c r="F80" s="849">
        <v>75</v>
      </c>
      <c r="G80" s="834">
        <v>5.8004343629343627</v>
      </c>
      <c r="H80" s="835">
        <v>77</v>
      </c>
      <c r="I80" s="837" t="s">
        <v>93</v>
      </c>
      <c r="J80" s="850">
        <v>-39.436673929999998</v>
      </c>
      <c r="K80" s="830"/>
      <c r="L80" s="849">
        <v>80</v>
      </c>
      <c r="M80" s="834">
        <v>7.5712893732103081</v>
      </c>
      <c r="N80" s="837" t="s">
        <v>56</v>
      </c>
      <c r="O80" s="850">
        <v>490.33396986999998</v>
      </c>
    </row>
  </sheetData>
  <sortState xmlns:xlrd2="http://schemas.microsoft.com/office/spreadsheetml/2017/richdata2"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6640625" customWidth="1"/>
  </cols>
  <sheetData>
    <row r="1" spans="1:4" ht="37.5" x14ac:dyDescent="0.2">
      <c r="A1" s="1215" t="s">
        <v>131</v>
      </c>
      <c r="B1" s="1216"/>
      <c r="C1" s="1216"/>
      <c r="D1" s="1216"/>
    </row>
    <row r="2" spans="1:4" ht="21" thickBot="1" x14ac:dyDescent="0.25">
      <c r="A2" s="1217" t="s">
        <v>250</v>
      </c>
      <c r="B2" s="1218"/>
      <c r="C2" s="1218"/>
      <c r="D2" s="1218"/>
    </row>
    <row r="3" spans="1:4" ht="19.5" x14ac:dyDescent="0.4">
      <c r="A3" s="1219" t="s">
        <v>251</v>
      </c>
      <c r="B3" s="852"/>
      <c r="C3" s="853">
        <v>41669</v>
      </c>
      <c r="D3" s="853">
        <v>41669</v>
      </c>
    </row>
    <row r="4" spans="1:4" ht="19.5" x14ac:dyDescent="0.4">
      <c r="A4" s="1220"/>
      <c r="B4" s="854" t="s">
        <v>102</v>
      </c>
      <c r="C4" s="855" t="s">
        <v>55</v>
      </c>
      <c r="D4" s="855" t="s">
        <v>29</v>
      </c>
    </row>
    <row r="5" spans="1:4" ht="18" x14ac:dyDescent="0.25">
      <c r="A5" s="856">
        <v>5</v>
      </c>
      <c r="B5" s="857">
        <v>8.92</v>
      </c>
      <c r="C5" s="858"/>
      <c r="D5" s="858"/>
    </row>
    <row r="6" spans="1:4" ht="18" x14ac:dyDescent="0.25">
      <c r="A6" s="856">
        <v>76</v>
      </c>
      <c r="B6" s="857">
        <v>8.8957664526484734</v>
      </c>
      <c r="C6" s="858"/>
      <c r="D6" s="858"/>
    </row>
    <row r="7" spans="1:4" ht="18" x14ac:dyDescent="0.25">
      <c r="A7" s="856">
        <v>49</v>
      </c>
      <c r="B7" s="857">
        <v>8.3221645491168275</v>
      </c>
      <c r="C7" s="858"/>
      <c r="D7" s="858"/>
    </row>
    <row r="8" spans="1:4" ht="18" x14ac:dyDescent="0.25">
      <c r="A8" s="856">
        <v>45</v>
      </c>
      <c r="B8" s="857">
        <v>8.1434502997002998</v>
      </c>
      <c r="C8" s="858"/>
      <c r="D8" s="858"/>
    </row>
    <row r="9" spans="1:4" ht="18" x14ac:dyDescent="0.25">
      <c r="A9" s="856">
        <v>13</v>
      </c>
      <c r="B9" s="857">
        <v>8.1429328087167061</v>
      </c>
      <c r="C9" s="858"/>
      <c r="D9" s="858"/>
    </row>
    <row r="10" spans="1:4" ht="18" x14ac:dyDescent="0.25">
      <c r="A10" s="856">
        <v>44</v>
      </c>
      <c r="B10" s="857">
        <v>8.1359126984126995</v>
      </c>
      <c r="C10" s="858"/>
      <c r="D10" s="858"/>
    </row>
    <row r="11" spans="1:4" ht="18" x14ac:dyDescent="0.25">
      <c r="A11" s="856">
        <v>18</v>
      </c>
      <c r="B11" s="857">
        <v>8.0572505384063184</v>
      </c>
      <c r="C11" s="858"/>
      <c r="D11" s="858"/>
    </row>
    <row r="12" spans="1:4" ht="18" x14ac:dyDescent="0.25">
      <c r="A12" s="856">
        <v>10</v>
      </c>
      <c r="B12" s="857">
        <v>8.0420123431808985</v>
      </c>
      <c r="C12" s="858"/>
      <c r="D12" s="858"/>
    </row>
    <row r="13" spans="1:4" ht="18" x14ac:dyDescent="0.25">
      <c r="A13" s="856">
        <v>28</v>
      </c>
      <c r="B13" s="857">
        <v>7.9807692307692308</v>
      </c>
      <c r="C13" s="858"/>
      <c r="D13" s="858"/>
    </row>
    <row r="14" spans="1:4" ht="18" x14ac:dyDescent="0.25">
      <c r="A14" s="856">
        <v>46</v>
      </c>
      <c r="B14" s="857">
        <v>7.9620744325767694</v>
      </c>
      <c r="C14" s="858"/>
      <c r="D14" s="858"/>
    </row>
    <row r="15" spans="1:4" ht="18" x14ac:dyDescent="0.25">
      <c r="A15" s="856">
        <v>29</v>
      </c>
      <c r="B15" s="857">
        <v>7.9094781791435107</v>
      </c>
      <c r="C15" s="858"/>
      <c r="D15" s="858"/>
    </row>
    <row r="16" spans="1:4" ht="18" x14ac:dyDescent="0.25">
      <c r="A16" s="856">
        <v>17</v>
      </c>
      <c r="B16" s="857">
        <v>7.8954683288409697</v>
      </c>
      <c r="C16" s="858"/>
      <c r="D16" s="858"/>
    </row>
    <row r="17" spans="1:4" ht="18" x14ac:dyDescent="0.25">
      <c r="A17" s="856">
        <v>8</v>
      </c>
      <c r="B17" s="857">
        <v>7.88</v>
      </c>
      <c r="C17" s="858"/>
      <c r="D17" s="858"/>
    </row>
    <row r="18" spans="1:4" ht="18" x14ac:dyDescent="0.25">
      <c r="A18" s="856">
        <v>71</v>
      </c>
      <c r="B18" s="857">
        <v>7.8683035714285712</v>
      </c>
      <c r="C18" s="858"/>
      <c r="D18" s="858"/>
    </row>
    <row r="19" spans="1:4" ht="18" x14ac:dyDescent="0.25">
      <c r="A19" s="856">
        <v>61</v>
      </c>
      <c r="B19" s="857">
        <v>7.8664889516957865</v>
      </c>
      <c r="C19" s="858"/>
      <c r="D19" s="858"/>
    </row>
    <row r="20" spans="1:4" ht="18" x14ac:dyDescent="0.25">
      <c r="A20" s="856">
        <v>74</v>
      </c>
      <c r="B20" s="857">
        <v>7.8245933936955065</v>
      </c>
      <c r="C20" s="858"/>
      <c r="D20" s="858"/>
    </row>
    <row r="21" spans="1:4" ht="18" x14ac:dyDescent="0.25">
      <c r="A21" s="856">
        <v>72</v>
      </c>
      <c r="B21" s="857">
        <v>7.7676495016611291</v>
      </c>
      <c r="C21" s="858"/>
      <c r="D21" s="858"/>
    </row>
    <row r="22" spans="1:4" ht="18" x14ac:dyDescent="0.25">
      <c r="A22" s="856">
        <v>41</v>
      </c>
      <c r="B22" s="857">
        <v>7.756465517241379</v>
      </c>
      <c r="C22" s="858"/>
      <c r="D22" s="858"/>
    </row>
    <row r="23" spans="1:4" ht="18" x14ac:dyDescent="0.25">
      <c r="A23" s="856">
        <v>16</v>
      </c>
      <c r="B23" s="857">
        <v>7.7367131549189594</v>
      </c>
      <c r="C23" s="858"/>
      <c r="D23" s="858"/>
    </row>
    <row r="24" spans="1:4" ht="18" x14ac:dyDescent="0.25">
      <c r="A24" s="856">
        <v>19</v>
      </c>
      <c r="B24" s="857">
        <v>7.7172996736765773</v>
      </c>
      <c r="C24" s="858"/>
      <c r="D24" s="858"/>
    </row>
    <row r="25" spans="1:4" ht="18" x14ac:dyDescent="0.25">
      <c r="A25" s="856">
        <v>55</v>
      </c>
      <c r="B25" s="857">
        <v>7.7142857142857135</v>
      </c>
      <c r="C25" s="858"/>
      <c r="D25" s="858"/>
    </row>
    <row r="26" spans="1:4" ht="18" x14ac:dyDescent="0.25">
      <c r="A26" s="856">
        <v>34</v>
      </c>
      <c r="B26" s="857">
        <v>7.6959464671397715</v>
      </c>
      <c r="C26" s="858"/>
      <c r="D26" s="858"/>
    </row>
    <row r="27" spans="1:4" ht="18" x14ac:dyDescent="0.25">
      <c r="A27" s="856">
        <v>25</v>
      </c>
      <c r="B27" s="857">
        <v>7.651832338679597</v>
      </c>
      <c r="C27" s="858"/>
      <c r="D27" s="858"/>
    </row>
    <row r="28" spans="1:4" ht="18" x14ac:dyDescent="0.25">
      <c r="A28" s="856">
        <v>12</v>
      </c>
      <c r="B28" s="857">
        <v>7.5961873259052926</v>
      </c>
      <c r="C28" s="858"/>
      <c r="D28" s="858"/>
    </row>
    <row r="29" spans="1:4" ht="18" x14ac:dyDescent="0.25">
      <c r="A29" s="856">
        <v>58</v>
      </c>
      <c r="B29" s="857">
        <v>7.595779220779221</v>
      </c>
      <c r="C29" s="858"/>
      <c r="D29" s="858"/>
    </row>
    <row r="30" spans="1:4" ht="18" x14ac:dyDescent="0.25">
      <c r="A30" s="856">
        <v>69</v>
      </c>
      <c r="B30" s="857">
        <v>7.5727233178654298</v>
      </c>
      <c r="C30" s="858"/>
      <c r="D30" s="858"/>
    </row>
    <row r="31" spans="1:4" ht="18" x14ac:dyDescent="0.25">
      <c r="A31" s="856">
        <v>80</v>
      </c>
      <c r="B31" s="857">
        <v>7.5712893732103081</v>
      </c>
      <c r="C31" s="858"/>
      <c r="D31" s="858"/>
    </row>
    <row r="32" spans="1:4" ht="18" x14ac:dyDescent="0.25">
      <c r="A32" s="856">
        <v>59</v>
      </c>
      <c r="B32" s="857">
        <v>7.5427053371684245</v>
      </c>
      <c r="C32" s="858"/>
      <c r="D32" s="858"/>
    </row>
    <row r="33" spans="1:4" ht="18" x14ac:dyDescent="0.25">
      <c r="A33" s="856">
        <v>9</v>
      </c>
      <c r="B33" s="857">
        <v>7.5361189801699719</v>
      </c>
      <c r="C33" s="858"/>
      <c r="D33" s="858"/>
    </row>
    <row r="34" spans="1:4" ht="18" x14ac:dyDescent="0.25">
      <c r="A34" s="856">
        <v>11</v>
      </c>
      <c r="B34" s="857">
        <v>7.5161454478164318</v>
      </c>
      <c r="C34" s="858"/>
      <c r="D34" s="858"/>
    </row>
    <row r="35" spans="1:4" ht="18" x14ac:dyDescent="0.25">
      <c r="A35" s="856">
        <v>15</v>
      </c>
      <c r="B35" s="857">
        <v>7.4952602827763499</v>
      </c>
      <c r="C35" s="858"/>
      <c r="D35" s="858"/>
    </row>
    <row r="36" spans="1:4" ht="18" x14ac:dyDescent="0.25">
      <c r="A36" s="856">
        <v>62</v>
      </c>
      <c r="B36" s="857">
        <v>7.482262703739214</v>
      </c>
      <c r="C36" s="858"/>
      <c r="D36" s="858"/>
    </row>
    <row r="37" spans="1:4" ht="18" x14ac:dyDescent="0.25">
      <c r="A37" s="856">
        <v>77</v>
      </c>
      <c r="B37" s="857">
        <v>7.4625576036866361</v>
      </c>
      <c r="C37" s="858"/>
      <c r="D37" s="858"/>
    </row>
    <row r="38" spans="1:4" ht="18" x14ac:dyDescent="0.25">
      <c r="A38" s="856">
        <v>3</v>
      </c>
      <c r="B38" s="857">
        <v>7.4296754992319514</v>
      </c>
      <c r="C38" s="858"/>
      <c r="D38" s="858"/>
    </row>
    <row r="39" spans="1:4" ht="18" x14ac:dyDescent="0.25">
      <c r="A39" s="856">
        <v>65</v>
      </c>
      <c r="B39" s="857">
        <v>7.4277597402597397</v>
      </c>
      <c r="C39" s="858"/>
      <c r="D39" s="858"/>
    </row>
    <row r="40" spans="1:4" ht="18" x14ac:dyDescent="0.25">
      <c r="A40" s="865">
        <v>50</v>
      </c>
      <c r="B40" s="866">
        <v>7.3913690476190474</v>
      </c>
      <c r="C40" s="858"/>
      <c r="D40" s="858"/>
    </row>
    <row r="41" spans="1:4" ht="18" x14ac:dyDescent="0.25">
      <c r="A41" s="862">
        <v>1</v>
      </c>
      <c r="B41" s="863">
        <v>7.28</v>
      </c>
      <c r="C41" s="864"/>
      <c r="D41" s="864"/>
    </row>
    <row r="42" spans="1:4" ht="18" x14ac:dyDescent="0.25">
      <c r="A42" s="856">
        <v>83</v>
      </c>
      <c r="B42" s="857">
        <v>7.2704348016848019</v>
      </c>
      <c r="C42" s="858"/>
      <c r="D42" s="858"/>
    </row>
    <row r="43" spans="1:4" ht="18" x14ac:dyDescent="0.25">
      <c r="A43" s="856">
        <v>33</v>
      </c>
      <c r="B43" s="857">
        <v>7.2468856062943541</v>
      </c>
      <c r="C43" s="858"/>
      <c r="D43" s="858"/>
    </row>
    <row r="44" spans="1:4" ht="18" x14ac:dyDescent="0.25">
      <c r="A44" s="856">
        <v>42</v>
      </c>
      <c r="B44" s="857">
        <v>7.2413793103448274</v>
      </c>
      <c r="C44" s="858"/>
      <c r="D44" s="858"/>
    </row>
    <row r="45" spans="1:4" ht="18" x14ac:dyDescent="0.25">
      <c r="A45" s="856">
        <v>64</v>
      </c>
      <c r="B45" s="857">
        <v>7.2232926065162903</v>
      </c>
      <c r="C45" s="858"/>
      <c r="D45" s="858"/>
    </row>
    <row r="46" spans="1:4" ht="18" x14ac:dyDescent="0.25">
      <c r="A46" s="856">
        <v>60</v>
      </c>
      <c r="B46" s="857">
        <v>7.2188538205980066</v>
      </c>
      <c r="C46" s="858"/>
      <c r="D46" s="858"/>
    </row>
    <row r="47" spans="1:4" ht="18" x14ac:dyDescent="0.25">
      <c r="A47" s="856">
        <v>47</v>
      </c>
      <c r="B47" s="857">
        <v>7.2123175883256518</v>
      </c>
      <c r="C47" s="858"/>
      <c r="D47" s="858"/>
    </row>
    <row r="48" spans="1:4" ht="18" x14ac:dyDescent="0.25">
      <c r="A48" s="865">
        <v>31</v>
      </c>
      <c r="B48" s="866">
        <v>7.2101147028154324</v>
      </c>
      <c r="C48" s="858"/>
      <c r="D48" s="858"/>
    </row>
    <row r="49" spans="1:4" ht="18" x14ac:dyDescent="0.25">
      <c r="A49" s="862">
        <v>27</v>
      </c>
      <c r="B49" s="863">
        <v>7.2094661803713525</v>
      </c>
      <c r="C49" s="864"/>
      <c r="D49" s="864"/>
    </row>
    <row r="50" spans="1:4" ht="18" x14ac:dyDescent="0.25">
      <c r="A50" s="856">
        <v>56</v>
      </c>
      <c r="B50" s="857">
        <v>7.1494603369603364</v>
      </c>
      <c r="C50" s="858"/>
      <c r="D50" s="858"/>
    </row>
    <row r="51" spans="1:4" ht="18" x14ac:dyDescent="0.25">
      <c r="A51" s="856">
        <v>66</v>
      </c>
      <c r="B51" s="857">
        <v>7.0895979020979016</v>
      </c>
      <c r="C51" s="858"/>
      <c r="D51" s="858"/>
    </row>
    <row r="52" spans="1:4" ht="18" x14ac:dyDescent="0.25">
      <c r="A52" s="856">
        <v>73</v>
      </c>
      <c r="B52" s="857">
        <v>7.0747481684981679</v>
      </c>
      <c r="C52" s="858"/>
      <c r="D52" s="858"/>
    </row>
    <row r="53" spans="1:4" ht="18" x14ac:dyDescent="0.25">
      <c r="A53" s="856">
        <v>20</v>
      </c>
      <c r="B53" s="857">
        <v>7.0632022471910112</v>
      </c>
      <c r="C53" s="858"/>
      <c r="D53" s="858"/>
    </row>
    <row r="54" spans="1:4" ht="18" x14ac:dyDescent="0.25">
      <c r="A54" s="856">
        <v>43</v>
      </c>
      <c r="B54" s="857">
        <v>7.0529181184668985</v>
      </c>
      <c r="C54" s="858"/>
      <c r="D54" s="858"/>
    </row>
    <row r="55" spans="1:4" ht="18" x14ac:dyDescent="0.25">
      <c r="A55" s="856">
        <v>68</v>
      </c>
      <c r="B55" s="857">
        <v>6.98</v>
      </c>
      <c r="C55" s="858"/>
      <c r="D55" s="858"/>
    </row>
    <row r="56" spans="1:4" ht="18" x14ac:dyDescent="0.25">
      <c r="A56" s="856">
        <v>32</v>
      </c>
      <c r="B56" s="857">
        <v>6.9593536446469244</v>
      </c>
      <c r="C56" s="858"/>
      <c r="D56" s="858"/>
    </row>
    <row r="57" spans="1:4" ht="18" x14ac:dyDescent="0.25">
      <c r="A57" s="865">
        <v>78</v>
      </c>
      <c r="B57" s="866">
        <v>6.9551612504124058</v>
      </c>
      <c r="C57" s="858"/>
      <c r="D57" s="858"/>
    </row>
    <row r="58" spans="1:4" ht="18" x14ac:dyDescent="0.25">
      <c r="A58" s="856">
        <v>2</v>
      </c>
      <c r="B58" s="857">
        <v>6.9285714285714288</v>
      </c>
      <c r="C58" s="858"/>
      <c r="D58" s="858"/>
    </row>
    <row r="59" spans="1:4" ht="18" x14ac:dyDescent="0.25">
      <c r="A59" s="856">
        <v>67</v>
      </c>
      <c r="B59" s="857">
        <v>6.82</v>
      </c>
      <c r="C59" s="858"/>
      <c r="D59" s="858"/>
    </row>
    <row r="60" spans="1:4" ht="18" x14ac:dyDescent="0.25">
      <c r="A60" s="856">
        <v>57</v>
      </c>
      <c r="B60" s="857">
        <v>6.7883851434742359</v>
      </c>
      <c r="C60" s="858"/>
      <c r="D60" s="858"/>
    </row>
    <row r="61" spans="1:4" ht="18" x14ac:dyDescent="0.25">
      <c r="A61" s="856">
        <v>54</v>
      </c>
      <c r="B61" s="857">
        <v>6.7857924351359795</v>
      </c>
      <c r="C61" s="858"/>
      <c r="D61" s="858"/>
    </row>
    <row r="62" spans="1:4" ht="18" x14ac:dyDescent="0.25">
      <c r="A62" s="856">
        <v>4</v>
      </c>
      <c r="B62" s="857">
        <v>6.7643101761252442</v>
      </c>
      <c r="C62" s="858"/>
      <c r="D62" s="858"/>
    </row>
    <row r="63" spans="1:4" ht="18" x14ac:dyDescent="0.25">
      <c r="A63" s="856">
        <v>23</v>
      </c>
      <c r="B63" s="857">
        <v>6.74540278270117</v>
      </c>
      <c r="C63" s="858"/>
      <c r="D63" s="858"/>
    </row>
    <row r="64" spans="1:4" ht="18" x14ac:dyDescent="0.25">
      <c r="A64" s="856">
        <v>22</v>
      </c>
      <c r="B64" s="857">
        <v>6.7267369727047148</v>
      </c>
      <c r="C64" s="858"/>
      <c r="D64" s="858"/>
    </row>
    <row r="65" spans="1:4" ht="18" x14ac:dyDescent="0.25">
      <c r="A65" s="856">
        <v>24</v>
      </c>
      <c r="B65" s="857">
        <v>6.5703463203463208</v>
      </c>
      <c r="C65" s="858"/>
      <c r="D65" s="858"/>
    </row>
    <row r="66" spans="1:4" ht="18" x14ac:dyDescent="0.25">
      <c r="A66" s="856">
        <v>26</v>
      </c>
      <c r="B66" s="857">
        <v>6.5427360014357498</v>
      </c>
      <c r="C66" s="858"/>
      <c r="D66" s="858"/>
    </row>
    <row r="67" spans="1:4" ht="18" x14ac:dyDescent="0.25">
      <c r="A67" s="856">
        <v>40</v>
      </c>
      <c r="B67" s="857">
        <v>6.4844193472090819</v>
      </c>
      <c r="C67" s="858"/>
      <c r="D67" s="858"/>
    </row>
    <row r="68" spans="1:4" ht="18.75" thickBot="1" x14ac:dyDescent="0.3">
      <c r="A68" s="859">
        <v>79</v>
      </c>
      <c r="B68" s="860">
        <v>6.3472670106417279</v>
      </c>
      <c r="C68" s="861"/>
      <c r="D68" s="861"/>
    </row>
    <row r="69" spans="1:4" ht="18" x14ac:dyDescent="0.25">
      <c r="A69" s="867"/>
      <c r="B69" s="868"/>
      <c r="C69" s="869"/>
      <c r="D69" s="869"/>
    </row>
    <row r="70" spans="1:4" ht="18" x14ac:dyDescent="0.25">
      <c r="A70" s="867"/>
      <c r="B70" s="868"/>
      <c r="C70" s="869"/>
      <c r="D70" s="869"/>
    </row>
  </sheetData>
  <sortState xmlns:xlrd2="http://schemas.microsoft.com/office/spreadsheetml/2017/richdata2"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R77"/>
  <sheetViews>
    <sheetView tabSelected="1" zoomScale="106" zoomScaleNormal="106" zoomScalePageLayoutView="125" workbookViewId="0">
      <selection activeCell="G18" sqref="G18:J18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34.83203125" customWidth="1"/>
    <col min="4" max="4" width="10.5" bestFit="1" customWidth="1"/>
    <col min="5" max="5" width="14.6640625" customWidth="1"/>
    <col min="6" max="6" width="8.1640625" customWidth="1"/>
    <col min="7" max="7" width="11.1640625" bestFit="1" customWidth="1"/>
    <col min="8" max="8" width="12.83203125" bestFit="1" customWidth="1"/>
    <col min="9" max="9" width="1.1640625" customWidth="1"/>
    <col min="10" max="10" width="5" hidden="1" customWidth="1"/>
    <col min="11" max="11" width="15.6640625" bestFit="1" customWidth="1"/>
    <col min="12" max="12" width="7.1640625" bestFit="1" customWidth="1"/>
    <col min="13" max="13" width="5.6640625" customWidth="1"/>
    <col min="14" max="14" width="7.1640625" bestFit="1" customWidth="1"/>
    <col min="15" max="15" width="5" customWidth="1"/>
    <col min="16" max="16" width="8.6640625" customWidth="1"/>
    <col min="17" max="17" width="5.6640625" customWidth="1"/>
    <col min="18" max="18" width="17.1640625" customWidth="1"/>
    <col min="19" max="19" width="9.6640625" customWidth="1"/>
    <col min="20" max="20" width="7.6640625" customWidth="1"/>
    <col min="21" max="21" width="10.1640625" customWidth="1"/>
    <col min="22" max="22" width="8.1640625" bestFit="1" customWidth="1"/>
    <col min="23" max="23" width="7.1640625" customWidth="1"/>
    <col min="24" max="24" width="5.6640625" customWidth="1"/>
    <col min="25" max="25" width="8.83203125" customWidth="1"/>
    <col min="26" max="26" width="7" customWidth="1"/>
    <col min="27" max="27" width="7.6640625" customWidth="1"/>
    <col min="28" max="29" width="7.1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127" t="s">
        <v>256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  <c r="X1" s="1128"/>
      <c r="Y1" s="748"/>
      <c r="Z1" s="748"/>
      <c r="AA1" s="748"/>
      <c r="AB1" s="748"/>
      <c r="AC1" s="748"/>
      <c r="AD1" s="117"/>
      <c r="AE1" s="117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084" t="s">
        <v>483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1085"/>
      <c r="X2" s="1085"/>
      <c r="Y2" s="980"/>
      <c r="Z2" s="980"/>
      <c r="AA2" s="980"/>
      <c r="AB2" s="980"/>
      <c r="AC2" s="980"/>
      <c r="AD2" s="980"/>
      <c r="AE2" s="980"/>
      <c r="AF2" s="3" t="s">
        <v>1</v>
      </c>
      <c r="AG2" s="3"/>
      <c r="AH2" s="3"/>
      <c r="AI2" s="37">
        <v>43781</v>
      </c>
      <c r="AK2" s="38">
        <v>84</v>
      </c>
      <c r="AM2" s="38"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6" t="s">
        <v>1</v>
      </c>
      <c r="E3" s="949"/>
      <c r="F3" s="763" t="s">
        <v>1</v>
      </c>
      <c r="G3" s="1134" t="s">
        <v>232</v>
      </c>
      <c r="H3" s="1135"/>
      <c r="I3" s="1135"/>
      <c r="J3" s="1136"/>
      <c r="K3" s="1132" t="s">
        <v>5</v>
      </c>
      <c r="L3" s="1133"/>
      <c r="M3" s="1129" t="s">
        <v>6</v>
      </c>
      <c r="N3" s="1130"/>
      <c r="O3" s="1131"/>
      <c r="P3" s="182" t="s">
        <v>442</v>
      </c>
      <c r="Q3" s="1137" t="s">
        <v>484</v>
      </c>
      <c r="R3" s="1130"/>
      <c r="S3" s="1130"/>
      <c r="T3" s="1130"/>
      <c r="U3" s="1130"/>
      <c r="V3" s="1130"/>
      <c r="W3" s="1130"/>
      <c r="X3" s="1131"/>
      <c r="Y3" s="1138" t="s">
        <v>253</v>
      </c>
      <c r="Z3" s="1139"/>
      <c r="AA3" s="1139"/>
      <c r="AB3" s="1139"/>
      <c r="AC3" s="1140"/>
      <c r="AD3" s="118" t="s">
        <v>79</v>
      </c>
      <c r="AE3" s="121" t="s">
        <v>45</v>
      </c>
      <c r="AF3" s="1124" t="s">
        <v>57</v>
      </c>
      <c r="AG3" s="1125"/>
      <c r="AH3" s="1126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125</v>
      </c>
      <c r="AQ3" s="207" t="s">
        <v>123</v>
      </c>
      <c r="AR3" s="207" t="s">
        <v>124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950" t="s">
        <v>45</v>
      </c>
      <c r="F4" s="764" t="s">
        <v>16</v>
      </c>
      <c r="G4" s="1141"/>
      <c r="H4" s="1142"/>
      <c r="I4" s="1142"/>
      <c r="J4" s="1143"/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">
        <v>478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122" t="s">
        <v>479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747"/>
      <c r="Z5" s="747"/>
      <c r="AA5" s="747"/>
      <c r="AB5" s="747"/>
      <c r="AC5" s="747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3">
      <c r="A6" s="881">
        <v>1</v>
      </c>
      <c r="B6" s="882" t="s">
        <v>130</v>
      </c>
      <c r="C6" s="883" t="s">
        <v>298</v>
      </c>
      <c r="D6" s="884" t="s">
        <v>299</v>
      </c>
      <c r="E6" s="951" t="s">
        <v>300</v>
      </c>
      <c r="F6" s="895" t="s">
        <v>36</v>
      </c>
      <c r="G6" s="1144">
        <v>19442209</v>
      </c>
      <c r="H6" s="1145"/>
      <c r="I6" s="1145"/>
      <c r="J6" s="1146"/>
      <c r="K6" s="1056">
        <v>43367</v>
      </c>
      <c r="L6" s="885">
        <v>85</v>
      </c>
      <c r="M6" s="886">
        <v>813</v>
      </c>
      <c r="N6" s="887">
        <v>113</v>
      </c>
      <c r="O6" s="888">
        <v>14</v>
      </c>
      <c r="P6" s="889">
        <v>1203</v>
      </c>
      <c r="Q6" s="1011">
        <f>AI2-K6</f>
        <v>414</v>
      </c>
      <c r="R6" s="1065">
        <v>51</v>
      </c>
      <c r="S6" s="1026">
        <v>1540</v>
      </c>
      <c r="T6" s="1013">
        <f>(S6-AO6)/$AM$2</f>
        <v>4.2857142857142856</v>
      </c>
      <c r="U6" s="1013">
        <f t="shared" ref="U6:U46" si="0">IF(AK$2=0," ",IF(S6=0," ",IF(P6=0," ",(S6-P6)/AK$2)))</f>
        <v>4.0119047619047619</v>
      </c>
      <c r="V6" s="1014">
        <f>IF(U6=0," ",(U6/U$47)*100)</f>
        <v>95.223983459682998</v>
      </c>
      <c r="W6" s="1013">
        <f t="shared" ref="W6:W46" si="1">IF(AK$2=0,P6/Q6,S6/Q6)</f>
        <v>3.7198067632850242</v>
      </c>
      <c r="X6" s="1015">
        <f t="shared" ref="X6:X15" si="2">IF(W6=0," ",(W6/W$47)*100)</f>
        <v>116.14783897358262</v>
      </c>
      <c r="Y6" s="1062">
        <v>37</v>
      </c>
      <c r="Z6" s="1065">
        <v>51</v>
      </c>
      <c r="AA6" s="1065"/>
      <c r="AB6" s="1064"/>
      <c r="AC6" s="335" t="e">
        <f>(AB6/#REF!)*100</f>
        <v>#REF!</v>
      </c>
      <c r="AD6" s="782"/>
      <c r="AE6" s="725"/>
      <c r="AF6" s="119"/>
      <c r="AG6" s="39">
        <f>+AF6-K6</f>
        <v>-43367</v>
      </c>
      <c r="AH6" s="72"/>
      <c r="AI6" s="209"/>
      <c r="AJ6" s="40" t="str">
        <f t="shared" ref="AJ6:AJ21" si="3">IF(AI6="ET","ET",IF(AI6=0," ",K6-AI6))</f>
        <v xml:space="preserve"> </v>
      </c>
      <c r="AK6" s="17"/>
      <c r="AL6" s="48">
        <f t="shared" ref="AL6:AL14" si="4">IF(AJ6="ET",0,IF(AJ6=0,0,IF(AJ6&lt;761,1.32,IF(AJ6&lt;1126,0.74,IF(AJ6&lt;1491,0.39,IF(AJ6&lt;1856,0.14,IF(AJ6&lt;2951,0,IF(AJ6&lt;3316,0.08,0))))))))</f>
        <v>0</v>
      </c>
      <c r="AM6" s="48">
        <f t="shared" ref="AM6:AM14" si="5">IF(AJ6="ET",0,IF(AJ6=0,0,IF(AJ6&lt;3316,0,IF(AJ6&lt;3681,0.16,IF(AJ6&lt;4046,0.26,IF(AJ6&lt;4411,0.38,0.52))))))</f>
        <v>0.52</v>
      </c>
      <c r="AN6" s="40">
        <v>0</v>
      </c>
      <c r="AO6" s="1012">
        <v>1420</v>
      </c>
      <c r="AP6" s="1"/>
    </row>
    <row r="7" spans="1:44" ht="15.75" customHeight="1" thickBot="1" x14ac:dyDescent="0.3">
      <c r="A7" s="881">
        <v>2</v>
      </c>
      <c r="B7" s="882" t="s">
        <v>130</v>
      </c>
      <c r="C7" s="890" t="s">
        <v>298</v>
      </c>
      <c r="D7" s="894" t="s">
        <v>301</v>
      </c>
      <c r="E7" s="952" t="s">
        <v>300</v>
      </c>
      <c r="F7" s="895" t="s">
        <v>36</v>
      </c>
      <c r="G7" s="1147">
        <v>19441492</v>
      </c>
      <c r="H7" s="1148"/>
      <c r="I7" s="1148"/>
      <c r="J7" s="1149"/>
      <c r="K7" s="897">
        <v>43346</v>
      </c>
      <c r="L7" s="888">
        <v>65</v>
      </c>
      <c r="M7" s="891">
        <v>709</v>
      </c>
      <c r="N7" s="887">
        <v>104</v>
      </c>
      <c r="O7" s="888">
        <v>9</v>
      </c>
      <c r="P7" s="889">
        <v>1025</v>
      </c>
      <c r="Q7" s="1016">
        <f>AI2-K7</f>
        <v>435</v>
      </c>
      <c r="R7" s="1065">
        <v>51</v>
      </c>
      <c r="S7" s="1026">
        <v>1410</v>
      </c>
      <c r="T7" s="1013">
        <f t="shared" ref="T7:T46" si="6">(S7-AO7)/$AM$2</f>
        <v>4.4642857142857144</v>
      </c>
      <c r="U7" s="1017">
        <f t="shared" si="0"/>
        <v>4.583333333333333</v>
      </c>
      <c r="V7" s="1014">
        <f t="shared" ref="V7:V46" si="7">IF(U7=0," ",(U7/U$47)*100)</f>
        <v>108.7870434183322</v>
      </c>
      <c r="W7" s="1017">
        <f t="shared" si="1"/>
        <v>3.2413793103448274</v>
      </c>
      <c r="X7" s="1015">
        <f t="shared" si="2"/>
        <v>101.20934396542636</v>
      </c>
      <c r="Y7" s="1058">
        <v>40</v>
      </c>
      <c r="Z7" s="1065">
        <v>51</v>
      </c>
      <c r="AA7" s="1065"/>
      <c r="AB7" s="1064"/>
      <c r="AC7" s="335" t="e">
        <f>(AB7/#REF!)*100</f>
        <v>#REF!</v>
      </c>
      <c r="AD7" s="291"/>
      <c r="AE7" s="737"/>
      <c r="AF7" s="119"/>
      <c r="AG7" s="39">
        <f t="shared" ref="AG7:AG31" si="8">+AF7-K7</f>
        <v>-43346</v>
      </c>
      <c r="AH7" s="72"/>
      <c r="AI7" s="211"/>
      <c r="AJ7" s="40" t="str">
        <f t="shared" si="3"/>
        <v xml:space="preserve"> </v>
      </c>
      <c r="AK7" s="17"/>
      <c r="AL7" s="48">
        <f t="shared" si="4"/>
        <v>0</v>
      </c>
      <c r="AM7" s="48">
        <f t="shared" si="5"/>
        <v>0.52</v>
      </c>
      <c r="AN7" s="40">
        <v>0</v>
      </c>
      <c r="AO7" s="1012">
        <v>1285</v>
      </c>
      <c r="AP7" s="1"/>
    </row>
    <row r="8" spans="1:44" ht="15.75" customHeight="1" thickBot="1" x14ac:dyDescent="0.3">
      <c r="A8" s="881">
        <v>3</v>
      </c>
      <c r="B8" s="882" t="s">
        <v>130</v>
      </c>
      <c r="C8" s="907" t="s">
        <v>302</v>
      </c>
      <c r="D8" s="961" t="s">
        <v>467</v>
      </c>
      <c r="E8" s="954" t="s">
        <v>300</v>
      </c>
      <c r="F8" s="908" t="s">
        <v>36</v>
      </c>
      <c r="G8" s="1147">
        <v>19441494</v>
      </c>
      <c r="H8" s="1098"/>
      <c r="I8" s="1098"/>
      <c r="J8" s="1099"/>
      <c r="K8" s="909">
        <v>43349</v>
      </c>
      <c r="L8" s="904">
        <v>86</v>
      </c>
      <c r="M8" s="911">
        <v>787</v>
      </c>
      <c r="N8" s="906">
        <v>109</v>
      </c>
      <c r="O8" s="904">
        <v>14</v>
      </c>
      <c r="P8" s="889">
        <v>1135</v>
      </c>
      <c r="Q8" s="1018">
        <f>AI2-K8</f>
        <v>432</v>
      </c>
      <c r="R8" s="1065">
        <v>50.5</v>
      </c>
      <c r="S8" s="1026">
        <v>1460</v>
      </c>
      <c r="T8" s="1013">
        <f t="shared" si="6"/>
        <v>3.0357142857142856</v>
      </c>
      <c r="U8" s="1017">
        <f t="shared" si="0"/>
        <v>3.8690476190476191</v>
      </c>
      <c r="V8" s="1014">
        <f t="shared" si="7"/>
        <v>91.833218470020697</v>
      </c>
      <c r="W8" s="1017">
        <f t="shared" si="1"/>
        <v>3.3796296296296298</v>
      </c>
      <c r="X8" s="1015">
        <f t="shared" si="2"/>
        <v>105.52609395922362</v>
      </c>
      <c r="Y8" s="1058">
        <v>37.5</v>
      </c>
      <c r="Z8" s="1065">
        <v>50.5</v>
      </c>
      <c r="AA8" s="1065"/>
      <c r="AB8" s="1064"/>
      <c r="AC8" s="335" t="e">
        <f>(AB8/#REF!)*100</f>
        <v>#REF!</v>
      </c>
      <c r="AD8" s="291"/>
      <c r="AE8" s="737"/>
      <c r="AF8" s="119"/>
      <c r="AG8" s="39">
        <f t="shared" si="8"/>
        <v>-43349</v>
      </c>
      <c r="AH8" s="72"/>
      <c r="AI8" s="211"/>
      <c r="AJ8" s="40" t="str">
        <f t="shared" si="3"/>
        <v xml:space="preserve"> </v>
      </c>
      <c r="AK8" s="17"/>
      <c r="AL8" s="48">
        <f t="shared" si="4"/>
        <v>0</v>
      </c>
      <c r="AM8" s="48">
        <f t="shared" si="5"/>
        <v>0.52</v>
      </c>
      <c r="AN8" s="40">
        <v>0</v>
      </c>
      <c r="AO8" s="1012">
        <v>1375</v>
      </c>
      <c r="AP8" s="1"/>
    </row>
    <row r="9" spans="1:44" ht="15" customHeight="1" thickBot="1" x14ac:dyDescent="0.3">
      <c r="A9" s="881">
        <v>5</v>
      </c>
      <c r="B9" s="882" t="s">
        <v>130</v>
      </c>
      <c r="C9" s="907" t="s">
        <v>304</v>
      </c>
      <c r="D9" s="961" t="s">
        <v>305</v>
      </c>
      <c r="E9" s="954" t="s">
        <v>300</v>
      </c>
      <c r="F9" s="908" t="s">
        <v>36</v>
      </c>
      <c r="G9" s="1147">
        <v>19374284</v>
      </c>
      <c r="H9" s="1150"/>
      <c r="I9" s="1150"/>
      <c r="J9" s="1151"/>
      <c r="K9" s="909">
        <v>43361</v>
      </c>
      <c r="L9" s="904">
        <v>86</v>
      </c>
      <c r="M9" s="1052"/>
      <c r="N9" s="906"/>
      <c r="O9" s="904"/>
      <c r="P9" s="889">
        <v>998</v>
      </c>
      <c r="Q9" s="1018">
        <f>AI2-K9</f>
        <v>420</v>
      </c>
      <c r="R9" s="1065">
        <v>50</v>
      </c>
      <c r="S9" s="1026">
        <v>1520</v>
      </c>
      <c r="T9" s="1013">
        <f t="shared" si="6"/>
        <v>6.0714285714285712</v>
      </c>
      <c r="U9" s="1017">
        <f t="shared" si="0"/>
        <v>6.2142857142857144</v>
      </c>
      <c r="V9" s="1014">
        <f t="shared" si="7"/>
        <v>147.49827705031018</v>
      </c>
      <c r="W9" s="1017">
        <f t="shared" si="1"/>
        <v>3.6190476190476191</v>
      </c>
      <c r="X9" s="1015">
        <f t="shared" si="2"/>
        <v>113.00171940212751</v>
      </c>
      <c r="Y9" s="1058">
        <v>39</v>
      </c>
      <c r="Z9" s="1065">
        <v>50</v>
      </c>
      <c r="AA9" s="1065"/>
      <c r="AB9" s="1064"/>
      <c r="AC9" s="335" t="e">
        <f>(AB9/#REF!)*100</f>
        <v>#REF!</v>
      </c>
      <c r="AD9" s="291"/>
      <c r="AE9" s="737"/>
      <c r="AF9" s="119"/>
      <c r="AG9" s="39">
        <f t="shared" si="8"/>
        <v>-43361</v>
      </c>
      <c r="AH9" s="72"/>
      <c r="AI9" s="212"/>
      <c r="AJ9" s="40" t="str">
        <f t="shared" si="3"/>
        <v xml:space="preserve"> </v>
      </c>
      <c r="AK9" s="17"/>
      <c r="AL9" s="48">
        <f t="shared" si="4"/>
        <v>0</v>
      </c>
      <c r="AM9" s="48">
        <f t="shared" si="5"/>
        <v>0.52</v>
      </c>
      <c r="AN9" s="40">
        <v>0</v>
      </c>
      <c r="AO9" s="1012">
        <v>1350</v>
      </c>
      <c r="AP9" s="1"/>
    </row>
    <row r="10" spans="1:44" ht="15" customHeight="1" thickBot="1" x14ac:dyDescent="0.3">
      <c r="A10" s="881">
        <v>6</v>
      </c>
      <c r="B10" s="882" t="s">
        <v>130</v>
      </c>
      <c r="C10" s="907" t="s">
        <v>306</v>
      </c>
      <c r="D10" s="961" t="s">
        <v>307</v>
      </c>
      <c r="E10" s="954" t="s">
        <v>300</v>
      </c>
      <c r="F10" s="908" t="s">
        <v>36</v>
      </c>
      <c r="G10" s="1096">
        <v>19376286</v>
      </c>
      <c r="H10" s="1098"/>
      <c r="I10" s="1098"/>
      <c r="J10" s="1099"/>
      <c r="K10" s="909">
        <v>43347</v>
      </c>
      <c r="L10" s="904">
        <v>69</v>
      </c>
      <c r="M10" s="911">
        <v>785</v>
      </c>
      <c r="N10" s="906">
        <v>117</v>
      </c>
      <c r="O10" s="904"/>
      <c r="P10" s="889">
        <v>989</v>
      </c>
      <c r="Q10" s="1016">
        <f>AI2-K10</f>
        <v>434</v>
      </c>
      <c r="R10" s="1065">
        <v>51</v>
      </c>
      <c r="S10" s="1026">
        <v>1345</v>
      </c>
      <c r="T10" s="1013">
        <f t="shared" si="6"/>
        <v>4.4642857142857144</v>
      </c>
      <c r="U10" s="1017">
        <f t="shared" si="0"/>
        <v>4.2380952380952381</v>
      </c>
      <c r="V10" s="1014">
        <f t="shared" si="7"/>
        <v>100.59269469331498</v>
      </c>
      <c r="W10" s="1017">
        <f t="shared" si="1"/>
        <v>3.0990783410138247</v>
      </c>
      <c r="X10" s="1015">
        <f t="shared" si="2"/>
        <v>96.766115829283621</v>
      </c>
      <c r="Y10" s="1058">
        <v>39.5</v>
      </c>
      <c r="Z10" s="1065">
        <v>51</v>
      </c>
      <c r="AA10" s="1065"/>
      <c r="AB10" s="1064"/>
      <c r="AC10" s="335" t="e">
        <f>(AB10/#REF!)*100</f>
        <v>#REF!</v>
      </c>
      <c r="AD10" s="291"/>
      <c r="AE10" s="737"/>
      <c r="AF10" s="119"/>
      <c r="AG10" s="39">
        <f t="shared" si="8"/>
        <v>-43347</v>
      </c>
      <c r="AH10" s="72"/>
      <c r="AI10" s="211"/>
      <c r="AJ10" s="40" t="str">
        <f t="shared" si="3"/>
        <v xml:space="preserve"> </v>
      </c>
      <c r="AK10" s="17"/>
      <c r="AL10" s="48">
        <f t="shared" si="4"/>
        <v>0</v>
      </c>
      <c r="AM10" s="48">
        <f t="shared" si="5"/>
        <v>0.52</v>
      </c>
      <c r="AN10" s="40">
        <v>0</v>
      </c>
      <c r="AO10" s="1012">
        <v>1220</v>
      </c>
    </row>
    <row r="11" spans="1:44" ht="15" customHeight="1" thickBot="1" x14ac:dyDescent="0.3">
      <c r="A11" s="881">
        <v>7</v>
      </c>
      <c r="B11" s="882" t="s">
        <v>132</v>
      </c>
      <c r="C11" s="907" t="s">
        <v>304</v>
      </c>
      <c r="D11" s="961" t="s">
        <v>308</v>
      </c>
      <c r="E11" s="954" t="s">
        <v>300</v>
      </c>
      <c r="F11" s="908" t="s">
        <v>36</v>
      </c>
      <c r="G11" s="1096">
        <v>19374191</v>
      </c>
      <c r="H11" s="1098"/>
      <c r="I11" s="1098"/>
      <c r="J11" s="1099"/>
      <c r="K11" s="909">
        <v>43348</v>
      </c>
      <c r="L11" s="904">
        <v>79</v>
      </c>
      <c r="M11" s="911">
        <v>800</v>
      </c>
      <c r="N11" s="906">
        <v>119</v>
      </c>
      <c r="O11" s="904"/>
      <c r="P11" s="889">
        <v>1030</v>
      </c>
      <c r="Q11" s="1018">
        <f>AI2-K11</f>
        <v>433</v>
      </c>
      <c r="R11" s="1065">
        <v>50</v>
      </c>
      <c r="S11" s="1026">
        <v>1455</v>
      </c>
      <c r="T11" s="1013">
        <f t="shared" si="6"/>
        <v>6.0714285714285712</v>
      </c>
      <c r="U11" s="1017">
        <f t="shared" si="0"/>
        <v>5.0595238095238093</v>
      </c>
      <c r="V11" s="1014">
        <f t="shared" si="7"/>
        <v>120.08959338387322</v>
      </c>
      <c r="W11" s="1017">
        <f t="shared" si="1"/>
        <v>3.3602771362586603</v>
      </c>
      <c r="X11" s="1015">
        <f t="shared" si="2"/>
        <v>104.9218286231921</v>
      </c>
      <c r="Y11" s="1058">
        <v>40</v>
      </c>
      <c r="Z11" s="1065">
        <v>50</v>
      </c>
      <c r="AA11" s="1065"/>
      <c r="AB11" s="1064"/>
      <c r="AC11" s="335" t="e">
        <f>(AB11/#REF!)*100</f>
        <v>#REF!</v>
      </c>
      <c r="AD11" s="291"/>
      <c r="AE11" s="737"/>
      <c r="AF11" s="119"/>
      <c r="AG11" s="39">
        <f t="shared" si="8"/>
        <v>-43348</v>
      </c>
      <c r="AH11" s="72"/>
      <c r="AI11" s="212"/>
      <c r="AJ11" s="40" t="str">
        <f t="shared" si="3"/>
        <v xml:space="preserve"> </v>
      </c>
      <c r="AK11" s="17"/>
      <c r="AL11" s="48">
        <f t="shared" si="4"/>
        <v>0</v>
      </c>
      <c r="AM11" s="48">
        <f t="shared" si="5"/>
        <v>0.52</v>
      </c>
      <c r="AN11" s="40">
        <v>0</v>
      </c>
      <c r="AO11" s="1012">
        <v>1285</v>
      </c>
    </row>
    <row r="12" spans="1:44" ht="15" customHeight="1" thickBot="1" x14ac:dyDescent="0.3">
      <c r="A12" s="881">
        <v>8</v>
      </c>
      <c r="B12" s="882" t="s">
        <v>130</v>
      </c>
      <c r="C12" s="907" t="s">
        <v>309</v>
      </c>
      <c r="D12" s="961" t="s">
        <v>310</v>
      </c>
      <c r="E12" s="954" t="s">
        <v>300</v>
      </c>
      <c r="F12" s="908" t="s">
        <v>36</v>
      </c>
      <c r="G12" s="1096">
        <v>19375215</v>
      </c>
      <c r="H12" s="1098"/>
      <c r="I12" s="1098"/>
      <c r="J12" s="1099"/>
      <c r="K12" s="909">
        <v>43355</v>
      </c>
      <c r="L12" s="904">
        <v>79</v>
      </c>
      <c r="M12" s="1052"/>
      <c r="N12" s="906"/>
      <c r="O12" s="904"/>
      <c r="P12" s="889">
        <v>870</v>
      </c>
      <c r="Q12" s="1016">
        <f>AI2-K12</f>
        <v>426</v>
      </c>
      <c r="R12" s="1065">
        <v>48.5</v>
      </c>
      <c r="S12" s="1026">
        <v>1250</v>
      </c>
      <c r="T12" s="1013">
        <f t="shared" si="6"/>
        <v>5.5357142857142856</v>
      </c>
      <c r="U12" s="1017">
        <f t="shared" si="0"/>
        <v>4.5238095238095237</v>
      </c>
      <c r="V12" s="1014">
        <f t="shared" si="7"/>
        <v>107.37422467263957</v>
      </c>
      <c r="W12" s="1017">
        <f t="shared" si="1"/>
        <v>2.9342723004694835</v>
      </c>
      <c r="X12" s="1015">
        <f t="shared" si="2"/>
        <v>91.620185764326877</v>
      </c>
      <c r="Y12" s="1058">
        <v>35</v>
      </c>
      <c r="Z12" s="1065">
        <v>48.5</v>
      </c>
      <c r="AA12" s="1065"/>
      <c r="AB12" s="1064"/>
      <c r="AC12" s="335" t="e">
        <f>(AB12/#REF!)*100</f>
        <v>#REF!</v>
      </c>
      <c r="AD12" s="291"/>
      <c r="AE12" s="737"/>
      <c r="AF12" s="119"/>
      <c r="AG12" s="39">
        <f t="shared" si="8"/>
        <v>-43355</v>
      </c>
      <c r="AH12" s="72"/>
      <c r="AI12" s="211"/>
      <c r="AJ12" s="40" t="str">
        <f t="shared" si="3"/>
        <v xml:space="preserve"> </v>
      </c>
      <c r="AK12" s="17"/>
      <c r="AL12" s="48">
        <f t="shared" si="4"/>
        <v>0</v>
      </c>
      <c r="AM12" s="48">
        <f t="shared" si="5"/>
        <v>0.52</v>
      </c>
      <c r="AN12" s="40">
        <v>0</v>
      </c>
      <c r="AO12" s="1012">
        <v>1095</v>
      </c>
    </row>
    <row r="13" spans="1:44" ht="15.75" customHeight="1" thickBot="1" x14ac:dyDescent="0.3">
      <c r="A13" s="881">
        <v>9</v>
      </c>
      <c r="B13" s="882" t="s">
        <v>441</v>
      </c>
      <c r="C13" s="907" t="s">
        <v>303</v>
      </c>
      <c r="D13" s="961" t="s">
        <v>311</v>
      </c>
      <c r="E13" s="954" t="s">
        <v>300</v>
      </c>
      <c r="F13" s="908" t="s">
        <v>36</v>
      </c>
      <c r="G13" s="1096">
        <v>19262145</v>
      </c>
      <c r="H13" s="1098"/>
      <c r="I13" s="1098"/>
      <c r="J13" s="1099"/>
      <c r="K13" s="909">
        <v>43352</v>
      </c>
      <c r="L13" s="904">
        <v>76</v>
      </c>
      <c r="M13" s="911">
        <v>631</v>
      </c>
      <c r="N13" s="906">
        <v>99</v>
      </c>
      <c r="O13" s="904"/>
      <c r="P13" s="889">
        <v>1050</v>
      </c>
      <c r="Q13" s="1018">
        <f>AI2-K13</f>
        <v>429</v>
      </c>
      <c r="R13" s="1065">
        <v>50</v>
      </c>
      <c r="S13" s="1026">
        <v>1320</v>
      </c>
      <c r="T13" s="1013">
        <f t="shared" si="6"/>
        <v>4.2857142857142856</v>
      </c>
      <c r="U13" s="1017">
        <f t="shared" si="0"/>
        <v>3.2142857142857144</v>
      </c>
      <c r="V13" s="1014">
        <f t="shared" si="7"/>
        <v>76.292212267401823</v>
      </c>
      <c r="W13" s="1017">
        <f t="shared" si="1"/>
        <v>3.0769230769230771</v>
      </c>
      <c r="X13" s="1015">
        <f t="shared" si="2"/>
        <v>96.074336333792616</v>
      </c>
      <c r="Y13" s="1058">
        <v>36</v>
      </c>
      <c r="Z13" s="1065">
        <v>50</v>
      </c>
      <c r="AA13" s="1065"/>
      <c r="AB13" s="1064"/>
      <c r="AC13" s="335" t="e">
        <f>(AB13/#REF!)*100</f>
        <v>#REF!</v>
      </c>
      <c r="AD13" s="291"/>
      <c r="AE13" s="737"/>
      <c r="AF13" s="119"/>
      <c r="AG13" s="39">
        <f t="shared" si="8"/>
        <v>-43352</v>
      </c>
      <c r="AH13" s="72"/>
      <c r="AI13" s="211"/>
      <c r="AJ13" s="40" t="str">
        <f t="shared" si="3"/>
        <v xml:space="preserve"> </v>
      </c>
      <c r="AK13" s="17"/>
      <c r="AL13" s="48">
        <f t="shared" si="4"/>
        <v>0</v>
      </c>
      <c r="AM13" s="48">
        <f t="shared" si="5"/>
        <v>0.52</v>
      </c>
      <c r="AN13" s="40">
        <v>0</v>
      </c>
      <c r="AO13" s="1012">
        <v>1200</v>
      </c>
    </row>
    <row r="14" spans="1:44" ht="15.75" customHeight="1" thickBot="1" x14ac:dyDescent="0.3">
      <c r="A14" s="881">
        <v>10</v>
      </c>
      <c r="B14" s="882" t="s">
        <v>441</v>
      </c>
      <c r="C14" s="907" t="s">
        <v>312</v>
      </c>
      <c r="D14" s="961" t="s">
        <v>313</v>
      </c>
      <c r="E14" s="954" t="s">
        <v>300</v>
      </c>
      <c r="F14" s="908" t="s">
        <v>36</v>
      </c>
      <c r="G14" s="1096">
        <v>19262265</v>
      </c>
      <c r="H14" s="1098"/>
      <c r="I14" s="1098"/>
      <c r="J14" s="1099"/>
      <c r="K14" s="909">
        <v>43353</v>
      </c>
      <c r="L14" s="904">
        <v>83</v>
      </c>
      <c r="M14" s="911">
        <v>615</v>
      </c>
      <c r="N14" s="906">
        <v>97</v>
      </c>
      <c r="O14" s="904"/>
      <c r="P14" s="889">
        <v>972</v>
      </c>
      <c r="Q14" s="1016">
        <f>AI2-K14</f>
        <v>428</v>
      </c>
      <c r="R14" s="1065">
        <v>51</v>
      </c>
      <c r="S14" s="1026">
        <v>1355</v>
      </c>
      <c r="T14" s="1013">
        <f t="shared" si="6"/>
        <v>5.7142857142857144</v>
      </c>
      <c r="U14" s="1017">
        <f t="shared" si="0"/>
        <v>4.5595238095238093</v>
      </c>
      <c r="V14" s="1014">
        <f t="shared" si="7"/>
        <v>108.22191592005514</v>
      </c>
      <c r="W14" s="1017">
        <f t="shared" si="1"/>
        <v>3.1658878504672896</v>
      </c>
      <c r="X14" s="1015">
        <f t="shared" si="2"/>
        <v>98.852186595780182</v>
      </c>
      <c r="Y14" s="1058">
        <v>38.5</v>
      </c>
      <c r="Z14" s="1065">
        <v>51</v>
      </c>
      <c r="AA14" s="1065"/>
      <c r="AB14" s="1064"/>
      <c r="AC14" s="335" t="e">
        <f>(AB14/#REF!)*100</f>
        <v>#REF!</v>
      </c>
      <c r="AD14" s="291"/>
      <c r="AE14" s="737"/>
      <c r="AF14" s="119"/>
      <c r="AG14" s="39">
        <f t="shared" si="8"/>
        <v>-43353</v>
      </c>
      <c r="AH14" s="72"/>
      <c r="AI14" s="211"/>
      <c r="AJ14" s="40" t="str">
        <f t="shared" si="3"/>
        <v xml:space="preserve"> </v>
      </c>
      <c r="AK14" s="17"/>
      <c r="AL14" s="48">
        <f t="shared" si="4"/>
        <v>0</v>
      </c>
      <c r="AM14" s="48">
        <f t="shared" si="5"/>
        <v>0.52</v>
      </c>
      <c r="AN14" s="40">
        <v>0</v>
      </c>
      <c r="AO14" s="1012">
        <v>1195</v>
      </c>
    </row>
    <row r="15" spans="1:44" ht="15.75" customHeight="1" thickBot="1" x14ac:dyDescent="0.3">
      <c r="A15" s="881">
        <v>11</v>
      </c>
      <c r="B15" s="882" t="s">
        <v>441</v>
      </c>
      <c r="C15" s="907" t="s">
        <v>312</v>
      </c>
      <c r="D15" s="961" t="s">
        <v>314</v>
      </c>
      <c r="E15" s="954" t="s">
        <v>300</v>
      </c>
      <c r="F15" s="908" t="s">
        <v>36</v>
      </c>
      <c r="G15" s="1096">
        <v>19262266</v>
      </c>
      <c r="H15" s="1098"/>
      <c r="I15" s="1098"/>
      <c r="J15" s="1099"/>
      <c r="K15" s="909">
        <v>43355</v>
      </c>
      <c r="L15" s="904">
        <v>79</v>
      </c>
      <c r="M15" s="911">
        <v>604</v>
      </c>
      <c r="N15" s="906">
        <v>95</v>
      </c>
      <c r="O15" s="904"/>
      <c r="P15" s="889">
        <v>1025</v>
      </c>
      <c r="Q15" s="1018">
        <f>AI2-K15</f>
        <v>426</v>
      </c>
      <c r="R15" s="1065">
        <v>49</v>
      </c>
      <c r="S15" s="1026">
        <v>1280</v>
      </c>
      <c r="T15" s="1013">
        <f t="shared" si="6"/>
        <v>4.4642857142857144</v>
      </c>
      <c r="U15" s="1017">
        <f t="shared" si="0"/>
        <v>3.0357142857142856</v>
      </c>
      <c r="V15" s="1014">
        <f t="shared" si="7"/>
        <v>72.053756030323925</v>
      </c>
      <c r="W15" s="1017">
        <f t="shared" si="1"/>
        <v>3.004694835680751</v>
      </c>
      <c r="X15" s="1015">
        <f t="shared" si="2"/>
        <v>93.819070222670717</v>
      </c>
      <c r="Y15" s="1058">
        <v>35</v>
      </c>
      <c r="Z15" s="1065">
        <v>49</v>
      </c>
      <c r="AA15" s="1065"/>
      <c r="AB15" s="1064"/>
      <c r="AC15" s="335" t="e">
        <f>(AB15/#REF!)*100</f>
        <v>#REF!</v>
      </c>
      <c r="AD15" s="291"/>
      <c r="AE15" s="737"/>
      <c r="AF15" s="119"/>
      <c r="AG15" s="39">
        <f t="shared" si="8"/>
        <v>-43355</v>
      </c>
      <c r="AH15" s="72"/>
      <c r="AI15" s="213"/>
      <c r="AJ15" s="40" t="str">
        <f t="shared" si="3"/>
        <v xml:space="preserve"> </v>
      </c>
      <c r="AK15" s="17"/>
      <c r="AL15" s="48">
        <f t="shared" ref="AL15:AL21" si="9">IF(AJ15="ET",0,IF(AJ15=0,0,IF(AJ15&lt;761,1.32,IF(AJ15&lt;1126,0.74,IF(AJ15&lt;1491,0.39,IF(AJ15&lt;1856,0.14,IF(AJ15&lt;2951,0,IF(AJ15&lt;3316,0.08,0))))))))</f>
        <v>0</v>
      </c>
      <c r="AM15" s="48">
        <f t="shared" ref="AM15:AM21" si="10">IF(AJ15="ET",0,IF(AJ15=0,0,IF(AJ15&lt;3316,0,IF(AJ15&lt;3681,0.16,IF(AJ15&lt;4046,0.26,IF(AJ15&lt;4411,0.38,0.52))))))</f>
        <v>0.52</v>
      </c>
      <c r="AN15" s="40">
        <v>0</v>
      </c>
      <c r="AO15" s="1012">
        <v>1155</v>
      </c>
    </row>
    <row r="16" spans="1:44" ht="15.75" customHeight="1" thickBot="1" x14ac:dyDescent="0.3">
      <c r="A16" s="881">
        <v>12</v>
      </c>
      <c r="B16" s="882" t="s">
        <v>441</v>
      </c>
      <c r="C16" s="907" t="s">
        <v>315</v>
      </c>
      <c r="D16" s="961">
        <v>329</v>
      </c>
      <c r="E16" s="954" t="s">
        <v>300</v>
      </c>
      <c r="F16" s="908" t="s">
        <v>36</v>
      </c>
      <c r="G16" s="1096">
        <v>19454410</v>
      </c>
      <c r="H16" s="1098"/>
      <c r="I16" s="1098"/>
      <c r="J16" s="1099"/>
      <c r="K16" s="909">
        <v>43404</v>
      </c>
      <c r="L16" s="904">
        <v>82</v>
      </c>
      <c r="M16" s="911">
        <v>718</v>
      </c>
      <c r="N16" s="906">
        <v>110</v>
      </c>
      <c r="O16" s="904">
        <v>14</v>
      </c>
      <c r="P16" s="889">
        <v>885</v>
      </c>
      <c r="Q16" s="1016">
        <f>AI2-K16</f>
        <v>377</v>
      </c>
      <c r="R16" s="1065">
        <v>48</v>
      </c>
      <c r="S16" s="1026">
        <v>1245</v>
      </c>
      <c r="T16" s="1013">
        <f t="shared" si="6"/>
        <v>5</v>
      </c>
      <c r="U16" s="1017">
        <f t="shared" si="0"/>
        <v>4.2857142857142856</v>
      </c>
      <c r="V16" s="1014">
        <f t="shared" si="7"/>
        <v>101.72294968986908</v>
      </c>
      <c r="W16" s="1017">
        <f t="shared" si="1"/>
        <v>3.3023872679045092</v>
      </c>
      <c r="X16" s="1015">
        <f t="shared" ref="X16:X46" si="11">IF(W16=0," ",(W16/W$47)*100)</f>
        <v>103.114266151355</v>
      </c>
      <c r="Y16" s="1058">
        <v>33.5</v>
      </c>
      <c r="Z16" s="1065">
        <v>48</v>
      </c>
      <c r="AA16" s="1065"/>
      <c r="AB16" s="1064"/>
      <c r="AC16" s="335" t="e">
        <f>(AB16/#REF!)*100</f>
        <v>#REF!</v>
      </c>
      <c r="AD16" s="291"/>
      <c r="AE16" s="737"/>
      <c r="AF16" s="119"/>
      <c r="AG16" s="39">
        <f t="shared" si="8"/>
        <v>-43404</v>
      </c>
      <c r="AH16" s="72"/>
      <c r="AI16" s="212"/>
      <c r="AJ16" s="40" t="str">
        <f t="shared" si="3"/>
        <v xml:space="preserve"> </v>
      </c>
      <c r="AK16" s="17"/>
      <c r="AL16" s="48">
        <f t="shared" si="9"/>
        <v>0</v>
      </c>
      <c r="AM16" s="48">
        <f t="shared" si="10"/>
        <v>0.52</v>
      </c>
      <c r="AN16" s="40">
        <v>0</v>
      </c>
      <c r="AO16" s="1012">
        <v>1105</v>
      </c>
    </row>
    <row r="17" spans="1:44" ht="15.75" customHeight="1" thickBot="1" x14ac:dyDescent="0.3">
      <c r="A17" s="881">
        <v>14</v>
      </c>
      <c r="B17" s="882" t="s">
        <v>441</v>
      </c>
      <c r="C17" s="907" t="s">
        <v>316</v>
      </c>
      <c r="D17" s="961">
        <v>139</v>
      </c>
      <c r="E17" s="954" t="s">
        <v>300</v>
      </c>
      <c r="F17" s="908" t="s">
        <v>36</v>
      </c>
      <c r="G17" s="1096">
        <v>19454395</v>
      </c>
      <c r="H17" s="1098"/>
      <c r="I17" s="1098"/>
      <c r="J17" s="1099"/>
      <c r="K17" s="909">
        <v>43383</v>
      </c>
      <c r="L17" s="904">
        <v>76</v>
      </c>
      <c r="M17" s="911">
        <v>681</v>
      </c>
      <c r="N17" s="906">
        <v>104</v>
      </c>
      <c r="O17" s="904">
        <v>14</v>
      </c>
      <c r="P17" s="889">
        <v>920</v>
      </c>
      <c r="Q17" s="1016">
        <f>AI2-K17</f>
        <v>398</v>
      </c>
      <c r="R17" s="1065">
        <v>49</v>
      </c>
      <c r="S17" s="1026">
        <v>1275</v>
      </c>
      <c r="T17" s="1013">
        <f t="shared" si="6"/>
        <v>4.8214285714285712</v>
      </c>
      <c r="U17" s="1017">
        <f t="shared" si="0"/>
        <v>4.2261904761904763</v>
      </c>
      <c r="V17" s="1014">
        <f t="shared" si="7"/>
        <v>100.31013094417645</v>
      </c>
      <c r="W17" s="1017">
        <f t="shared" si="1"/>
        <v>3.2035175879396984</v>
      </c>
      <c r="X17" s="1015">
        <f t="shared" si="11"/>
        <v>100.02714351335507</v>
      </c>
      <c r="Y17" s="1058">
        <v>38</v>
      </c>
      <c r="Z17" s="1065">
        <v>49</v>
      </c>
      <c r="AA17" s="1065"/>
      <c r="AB17" s="1064"/>
      <c r="AC17" s="335" t="e">
        <f>(AB17/#REF!)*100</f>
        <v>#REF!</v>
      </c>
      <c r="AD17" s="291"/>
      <c r="AE17" s="737"/>
      <c r="AF17" s="119"/>
      <c r="AG17" s="39">
        <f t="shared" si="8"/>
        <v>-43383</v>
      </c>
      <c r="AH17" s="203"/>
      <c r="AI17" s="204"/>
      <c r="AJ17" s="40" t="str">
        <f t="shared" si="3"/>
        <v xml:space="preserve"> </v>
      </c>
      <c r="AK17" s="17"/>
      <c r="AL17" s="48">
        <f t="shared" si="9"/>
        <v>0</v>
      </c>
      <c r="AM17" s="48">
        <f t="shared" si="10"/>
        <v>0.52</v>
      </c>
      <c r="AN17" s="40">
        <v>0</v>
      </c>
      <c r="AO17" s="1012">
        <v>1140</v>
      </c>
    </row>
    <row r="18" spans="1:44" ht="15.75" customHeight="1" thickBot="1" x14ac:dyDescent="0.3">
      <c r="A18" s="881">
        <v>15</v>
      </c>
      <c r="B18" s="882" t="s">
        <v>441</v>
      </c>
      <c r="C18" s="907" t="s">
        <v>298</v>
      </c>
      <c r="D18" s="961">
        <v>196</v>
      </c>
      <c r="E18" s="954" t="s">
        <v>300</v>
      </c>
      <c r="F18" s="908" t="s">
        <v>36</v>
      </c>
      <c r="G18" s="1096">
        <v>19510390</v>
      </c>
      <c r="H18" s="1098"/>
      <c r="I18" s="1098"/>
      <c r="J18" s="1099"/>
      <c r="K18" s="909">
        <v>43357</v>
      </c>
      <c r="L18" s="904">
        <v>80</v>
      </c>
      <c r="M18" s="911">
        <v>767</v>
      </c>
      <c r="N18" s="906">
        <v>100</v>
      </c>
      <c r="O18" s="904"/>
      <c r="P18" s="1055">
        <v>975</v>
      </c>
      <c r="Q18" s="1018">
        <f>AI2-K18</f>
        <v>424</v>
      </c>
      <c r="R18" s="1065">
        <v>50</v>
      </c>
      <c r="S18" s="1026">
        <v>1345</v>
      </c>
      <c r="T18" s="1013">
        <f t="shared" si="6"/>
        <v>5</v>
      </c>
      <c r="U18" s="1017">
        <f t="shared" si="0"/>
        <v>4.4047619047619051</v>
      </c>
      <c r="V18" s="1014">
        <f t="shared" si="7"/>
        <v>104.54858718125435</v>
      </c>
      <c r="W18" s="1017">
        <f t="shared" si="1"/>
        <v>3.1721698113207548</v>
      </c>
      <c r="X18" s="1015">
        <f t="shared" si="11"/>
        <v>99.048335542238448</v>
      </c>
      <c r="Y18" s="1058">
        <v>39</v>
      </c>
      <c r="Z18" s="1065">
        <v>50</v>
      </c>
      <c r="AA18" s="1065"/>
      <c r="AB18" s="1064"/>
      <c r="AC18" s="335" t="e">
        <f>(AB18/#REF!)*100</f>
        <v>#REF!</v>
      </c>
      <c r="AD18" s="291"/>
      <c r="AE18" s="737"/>
      <c r="AF18" s="119"/>
      <c r="AG18" s="39">
        <f t="shared" si="8"/>
        <v>-43357</v>
      </c>
      <c r="AH18" s="203"/>
      <c r="AI18" s="204"/>
      <c r="AJ18" s="40" t="str">
        <f t="shared" si="3"/>
        <v xml:space="preserve"> </v>
      </c>
      <c r="AK18" s="17"/>
      <c r="AL18" s="48">
        <f t="shared" si="9"/>
        <v>0</v>
      </c>
      <c r="AM18" s="48">
        <f t="shared" si="10"/>
        <v>0.52</v>
      </c>
      <c r="AN18" s="40">
        <v>0</v>
      </c>
      <c r="AO18" s="1012">
        <v>1205</v>
      </c>
    </row>
    <row r="19" spans="1:44" ht="15.75" customHeight="1" thickBot="1" x14ac:dyDescent="0.3">
      <c r="A19" s="881">
        <v>16</v>
      </c>
      <c r="B19" s="882" t="s">
        <v>441</v>
      </c>
      <c r="C19" s="907" t="s">
        <v>317</v>
      </c>
      <c r="D19" s="961">
        <v>846</v>
      </c>
      <c r="E19" s="954" t="s">
        <v>300</v>
      </c>
      <c r="F19" s="908" t="s">
        <v>36</v>
      </c>
      <c r="G19" s="1096">
        <v>19296596</v>
      </c>
      <c r="H19" s="1098"/>
      <c r="I19" s="1098"/>
      <c r="J19" s="1099"/>
      <c r="K19" s="909">
        <v>43397</v>
      </c>
      <c r="L19" s="904">
        <v>64</v>
      </c>
      <c r="M19" s="911">
        <v>766</v>
      </c>
      <c r="N19" s="906">
        <v>100</v>
      </c>
      <c r="O19" s="904"/>
      <c r="P19" s="1055">
        <v>993</v>
      </c>
      <c r="Q19" s="1016">
        <f>AI2-K19</f>
        <v>384</v>
      </c>
      <c r="R19" s="1065">
        <v>50</v>
      </c>
      <c r="S19" s="1026">
        <v>1390</v>
      </c>
      <c r="T19" s="1013">
        <f t="shared" si="6"/>
        <v>4.1071428571428568</v>
      </c>
      <c r="U19" s="1017">
        <f t="shared" si="0"/>
        <v>4.7261904761904763</v>
      </c>
      <c r="V19" s="1014">
        <f t="shared" si="7"/>
        <v>112.17780840799452</v>
      </c>
      <c r="W19" s="1017">
        <f t="shared" si="1"/>
        <v>3.6197916666666665</v>
      </c>
      <c r="X19" s="1015">
        <f t="shared" si="11"/>
        <v>113.02495166351774</v>
      </c>
      <c r="Y19" s="1058">
        <v>39.5</v>
      </c>
      <c r="Z19" s="1065">
        <v>50</v>
      </c>
      <c r="AA19" s="1065"/>
      <c r="AB19" s="1064"/>
      <c r="AC19" s="335" t="e">
        <f>(AB19/#REF!)*100</f>
        <v>#REF!</v>
      </c>
      <c r="AD19" s="291"/>
      <c r="AE19" s="737"/>
      <c r="AF19" s="119"/>
      <c r="AG19" s="39">
        <f t="shared" si="8"/>
        <v>-43397</v>
      </c>
      <c r="AH19" s="203"/>
      <c r="AI19" s="205"/>
      <c r="AJ19" s="40" t="str">
        <f t="shared" si="3"/>
        <v xml:space="preserve"> </v>
      </c>
      <c r="AK19" s="17"/>
      <c r="AL19" s="48">
        <f t="shared" si="9"/>
        <v>0</v>
      </c>
      <c r="AM19" s="48">
        <f t="shared" si="10"/>
        <v>0.52</v>
      </c>
      <c r="AN19" s="40">
        <v>0</v>
      </c>
      <c r="AO19" s="1012">
        <v>1275</v>
      </c>
    </row>
    <row r="20" spans="1:44" ht="15.75" customHeight="1" thickBot="1" x14ac:dyDescent="0.3">
      <c r="A20" s="881">
        <v>18</v>
      </c>
      <c r="B20" s="882" t="s">
        <v>441</v>
      </c>
      <c r="C20" s="1049" t="s">
        <v>318</v>
      </c>
      <c r="D20" s="961" t="s">
        <v>319</v>
      </c>
      <c r="E20" s="954" t="s">
        <v>300</v>
      </c>
      <c r="F20" s="908" t="s">
        <v>36</v>
      </c>
      <c r="G20" s="1120">
        <v>19435140</v>
      </c>
      <c r="H20" s="1118"/>
      <c r="I20" s="1118"/>
      <c r="J20" s="1121"/>
      <c r="K20" s="909">
        <v>43346</v>
      </c>
      <c r="L20" s="904">
        <v>81</v>
      </c>
      <c r="M20" s="1052"/>
      <c r="N20" s="906"/>
      <c r="O20" s="904"/>
      <c r="P20" s="1055">
        <v>901</v>
      </c>
      <c r="Q20" s="1016">
        <f>AI2-K20</f>
        <v>435</v>
      </c>
      <c r="R20" s="1065">
        <v>49</v>
      </c>
      <c r="S20" s="1026">
        <v>1270</v>
      </c>
      <c r="T20" s="1013">
        <f t="shared" si="6"/>
        <v>4.6428571428571432</v>
      </c>
      <c r="U20" s="1017">
        <f t="shared" si="0"/>
        <v>4.3928571428571432</v>
      </c>
      <c r="V20" s="1014">
        <f t="shared" si="7"/>
        <v>104.26602343211582</v>
      </c>
      <c r="W20" s="1017">
        <f t="shared" si="1"/>
        <v>2.9195402298850577</v>
      </c>
      <c r="X20" s="1015">
        <f t="shared" si="11"/>
        <v>91.160189245454944</v>
      </c>
      <c r="Y20" s="1058">
        <v>37.5</v>
      </c>
      <c r="Z20" s="1065">
        <v>49</v>
      </c>
      <c r="AA20" s="1065"/>
      <c r="AB20" s="1064"/>
      <c r="AC20" s="335" t="e">
        <f>(AB20/#REF!)*100</f>
        <v>#REF!</v>
      </c>
      <c r="AD20" s="291"/>
      <c r="AE20" s="737"/>
      <c r="AF20" s="119"/>
      <c r="AG20" s="39">
        <f t="shared" si="8"/>
        <v>-43346</v>
      </c>
      <c r="AH20" s="203"/>
      <c r="AI20" s="205"/>
      <c r="AJ20" s="40" t="str">
        <f t="shared" si="3"/>
        <v xml:space="preserve"> </v>
      </c>
      <c r="AK20" s="17"/>
      <c r="AL20" s="48">
        <f t="shared" si="9"/>
        <v>0</v>
      </c>
      <c r="AM20" s="48">
        <f t="shared" si="10"/>
        <v>0.52</v>
      </c>
      <c r="AN20" s="40">
        <v>0</v>
      </c>
      <c r="AO20" s="1012">
        <v>1140</v>
      </c>
    </row>
    <row r="21" spans="1:44" ht="15.75" customHeight="1" thickBot="1" x14ac:dyDescent="0.3">
      <c r="A21" s="881">
        <v>19</v>
      </c>
      <c r="B21" s="882" t="s">
        <v>441</v>
      </c>
      <c r="C21" s="907" t="s">
        <v>318</v>
      </c>
      <c r="D21" s="961" t="s">
        <v>320</v>
      </c>
      <c r="E21" s="954" t="s">
        <v>300</v>
      </c>
      <c r="F21" s="908" t="s">
        <v>36</v>
      </c>
      <c r="G21" s="1120">
        <v>19435141</v>
      </c>
      <c r="H21" s="1118"/>
      <c r="I21" s="1118"/>
      <c r="J21" s="1121"/>
      <c r="K21" s="909">
        <v>43348</v>
      </c>
      <c r="L21" s="904">
        <v>61</v>
      </c>
      <c r="M21" s="1052"/>
      <c r="N21" s="906"/>
      <c r="O21" s="904"/>
      <c r="P21" s="1055">
        <v>951</v>
      </c>
      <c r="Q21" s="1019">
        <f>AI2-K21</f>
        <v>433</v>
      </c>
      <c r="R21" s="1065">
        <v>48</v>
      </c>
      <c r="S21" s="1026">
        <v>1290</v>
      </c>
      <c r="T21" s="1013">
        <f t="shared" si="6"/>
        <v>4.2857142857142856</v>
      </c>
      <c r="U21" s="1017">
        <f t="shared" si="0"/>
        <v>4.0357142857142856</v>
      </c>
      <c r="V21" s="1014">
        <f t="shared" si="7"/>
        <v>95.789110957960048</v>
      </c>
      <c r="W21" s="1017">
        <f t="shared" si="1"/>
        <v>2.9792147806004619</v>
      </c>
      <c r="X21" s="1015">
        <f t="shared" si="11"/>
        <v>93.023476923654854</v>
      </c>
      <c r="Y21" s="1058">
        <v>34.5</v>
      </c>
      <c r="Z21" s="1065">
        <v>48</v>
      </c>
      <c r="AA21" s="1065"/>
      <c r="AB21" s="1064"/>
      <c r="AC21" s="335" t="e">
        <f>(AB21/#REF!)*100</f>
        <v>#REF!</v>
      </c>
      <c r="AD21" s="291"/>
      <c r="AE21" s="737"/>
      <c r="AF21" s="119"/>
      <c r="AG21" s="39">
        <f t="shared" si="8"/>
        <v>-43348</v>
      </c>
      <c r="AH21" s="203"/>
      <c r="AI21" s="205"/>
      <c r="AJ21" s="40" t="str">
        <f t="shared" si="3"/>
        <v xml:space="preserve"> </v>
      </c>
      <c r="AK21" s="17"/>
      <c r="AL21" s="48">
        <f t="shared" si="9"/>
        <v>0</v>
      </c>
      <c r="AM21" s="48">
        <f t="shared" si="10"/>
        <v>0.52</v>
      </c>
      <c r="AN21" s="40">
        <v>0</v>
      </c>
      <c r="AO21" s="1012">
        <v>1170</v>
      </c>
    </row>
    <row r="22" spans="1:44" ht="15.75" customHeight="1" thickBot="1" x14ac:dyDescent="0.3">
      <c r="A22" s="881">
        <v>20</v>
      </c>
      <c r="B22" s="882" t="s">
        <v>441</v>
      </c>
      <c r="C22" s="962" t="s">
        <v>323</v>
      </c>
      <c r="D22" s="961">
        <v>8030</v>
      </c>
      <c r="E22" s="954" t="s">
        <v>300</v>
      </c>
      <c r="F22" s="908" t="s">
        <v>36</v>
      </c>
      <c r="G22" s="1109">
        <v>19323368</v>
      </c>
      <c r="H22" s="1097"/>
      <c r="I22" s="1097"/>
      <c r="J22" s="1110"/>
      <c r="K22" s="1009">
        <v>43357</v>
      </c>
      <c r="L22" s="939">
        <v>75</v>
      </c>
      <c r="M22" s="941">
        <v>793</v>
      </c>
      <c r="N22" s="940">
        <v>100</v>
      </c>
      <c r="O22" s="939">
        <v>30</v>
      </c>
      <c r="P22" s="896">
        <v>1105</v>
      </c>
      <c r="Q22" s="1020">
        <f>AI2-K22</f>
        <v>424</v>
      </c>
      <c r="R22" s="1065">
        <v>49</v>
      </c>
      <c r="S22" s="1026">
        <v>1545</v>
      </c>
      <c r="T22" s="1013">
        <f t="shared" si="6"/>
        <v>5.8928571428571432</v>
      </c>
      <c r="U22" s="1017">
        <f t="shared" si="0"/>
        <v>5.2380952380952381</v>
      </c>
      <c r="V22" s="1014">
        <f t="shared" si="7"/>
        <v>124.32804962095109</v>
      </c>
      <c r="W22" s="1013">
        <f t="shared" si="1"/>
        <v>3.6438679245283021</v>
      </c>
      <c r="X22" s="1015">
        <f t="shared" si="11"/>
        <v>113.77671257454156</v>
      </c>
      <c r="Y22" s="1065">
        <v>36.5</v>
      </c>
      <c r="Z22" s="1065">
        <v>49</v>
      </c>
      <c r="AA22" s="1059"/>
      <c r="AB22" s="1064"/>
      <c r="AC22" s="335" t="e">
        <f>(AB22/#REF!)*100</f>
        <v>#REF!</v>
      </c>
      <c r="AD22" s="718"/>
      <c r="AE22" s="731"/>
      <c r="AF22" s="119"/>
      <c r="AG22" s="647">
        <f t="shared" si="8"/>
        <v>-43357</v>
      </c>
      <c r="AH22" s="72"/>
      <c r="AI22" s="42"/>
      <c r="AJ22" s="40" t="str">
        <f t="shared" ref="AJ22:AJ31" si="12">IF(AI22="ET","ET",IF(AI22=0," ",K22-AI22))</f>
        <v xml:space="preserve"> </v>
      </c>
      <c r="AK22" s="17"/>
      <c r="AL22" s="48">
        <f t="shared" ref="AL22:AL31" si="13">IF(AJ22="ET",0,IF(AJ22=0,0,IF(AJ22&lt;761,1.32,IF(AJ22&lt;1126,0.74,IF(AJ22&lt;1491,0.39,IF(AJ22&lt;1856,0.14,IF(AJ22&lt;2951,0,IF(AJ22&lt;3316,0.08,0))))))))</f>
        <v>0</v>
      </c>
      <c r="AM22" s="48">
        <f t="shared" ref="AM22:AM31" si="14">IF(AJ22="ET",0,IF(AJ22=0,0,IF(AJ22&lt;3316,0,IF(AJ22&lt;3681,0.16,IF(AJ22&lt;4046,0.26,IF(AJ22&lt;4411,0.38,0.52))))))</f>
        <v>0.52</v>
      </c>
      <c r="AN22" s="40">
        <v>0</v>
      </c>
      <c r="AO22" s="1012">
        <v>1380</v>
      </c>
      <c r="AR22" s="230"/>
    </row>
    <row r="23" spans="1:44" ht="15.75" customHeight="1" thickBot="1" x14ac:dyDescent="0.3">
      <c r="A23" s="881">
        <v>21</v>
      </c>
      <c r="B23" s="912" t="s">
        <v>441</v>
      </c>
      <c r="C23" s="962" t="s">
        <v>455</v>
      </c>
      <c r="D23" s="961">
        <v>8064</v>
      </c>
      <c r="E23" s="954" t="s">
        <v>300</v>
      </c>
      <c r="F23" s="908" t="s">
        <v>36</v>
      </c>
      <c r="G23" s="1109">
        <v>19323944</v>
      </c>
      <c r="H23" s="1097"/>
      <c r="I23" s="1097"/>
      <c r="J23" s="1110"/>
      <c r="K23" s="1009">
        <v>43360</v>
      </c>
      <c r="L23" s="939">
        <v>80</v>
      </c>
      <c r="M23" s="941">
        <v>712</v>
      </c>
      <c r="N23" s="940">
        <v>100</v>
      </c>
      <c r="O23" s="939">
        <v>31</v>
      </c>
      <c r="P23" s="928">
        <v>1008</v>
      </c>
      <c r="Q23" s="1021">
        <f>AI2-K23</f>
        <v>421</v>
      </c>
      <c r="R23" s="1065">
        <v>51</v>
      </c>
      <c r="S23" s="1022">
        <v>1375</v>
      </c>
      <c r="T23" s="1013">
        <f t="shared" si="6"/>
        <v>4.2857142857142856</v>
      </c>
      <c r="U23" s="1017">
        <f t="shared" si="0"/>
        <v>4.3690476190476186</v>
      </c>
      <c r="V23" s="1014">
        <f t="shared" si="7"/>
        <v>103.70089593383875</v>
      </c>
      <c r="W23" s="1017">
        <f t="shared" si="1"/>
        <v>3.2660332541567696</v>
      </c>
      <c r="X23" s="1015">
        <f t="shared" si="11"/>
        <v>101.97914263459282</v>
      </c>
      <c r="Y23" s="1065">
        <v>37</v>
      </c>
      <c r="Z23" s="1065">
        <v>51</v>
      </c>
      <c r="AA23" s="1059"/>
      <c r="AB23" s="1059"/>
      <c r="AC23" s="335" t="e">
        <f>(AB23/#REF!)*100</f>
        <v>#REF!</v>
      </c>
      <c r="AD23" s="719"/>
      <c r="AE23" s="732"/>
      <c r="AF23" s="119"/>
      <c r="AG23" s="39">
        <f t="shared" si="8"/>
        <v>-43360</v>
      </c>
      <c r="AH23" s="72"/>
      <c r="AI23" s="42"/>
      <c r="AJ23" s="40" t="str">
        <f t="shared" si="12"/>
        <v xml:space="preserve"> </v>
      </c>
      <c r="AK23" s="17"/>
      <c r="AL23" s="48">
        <f t="shared" si="13"/>
        <v>0</v>
      </c>
      <c r="AM23" s="48">
        <f t="shared" si="14"/>
        <v>0.52</v>
      </c>
      <c r="AN23" s="40">
        <v>0</v>
      </c>
      <c r="AO23" s="1022">
        <v>1255</v>
      </c>
      <c r="AR23" s="230"/>
    </row>
    <row r="24" spans="1:44" ht="15.75" customHeight="1" thickBot="1" x14ac:dyDescent="0.3">
      <c r="A24" s="881">
        <v>22</v>
      </c>
      <c r="B24" s="882" t="s">
        <v>441</v>
      </c>
      <c r="C24" s="962" t="s">
        <v>325</v>
      </c>
      <c r="D24" s="961">
        <v>8075</v>
      </c>
      <c r="E24" s="954" t="s">
        <v>300</v>
      </c>
      <c r="F24" s="908" t="s">
        <v>36</v>
      </c>
      <c r="G24" s="1109">
        <v>19341179</v>
      </c>
      <c r="H24" s="1097"/>
      <c r="I24" s="1097"/>
      <c r="J24" s="1110"/>
      <c r="K24" s="1009">
        <v>43358</v>
      </c>
      <c r="L24" s="939">
        <v>65</v>
      </c>
      <c r="M24" s="941">
        <v>718</v>
      </c>
      <c r="N24" s="940">
        <v>100</v>
      </c>
      <c r="O24" s="939">
        <v>30</v>
      </c>
      <c r="P24" s="896">
        <v>1003</v>
      </c>
      <c r="Q24" s="1023">
        <f>AI2-K24</f>
        <v>423</v>
      </c>
      <c r="R24" s="1065">
        <v>50</v>
      </c>
      <c r="S24" s="1022">
        <v>1445</v>
      </c>
      <c r="T24" s="1013">
        <f t="shared" si="6"/>
        <v>6.0714285714285712</v>
      </c>
      <c r="U24" s="1017">
        <f t="shared" si="0"/>
        <v>5.2619047619047619</v>
      </c>
      <c r="V24" s="1014">
        <f t="shared" si="7"/>
        <v>124.89317711922814</v>
      </c>
      <c r="W24" s="1017">
        <f t="shared" si="1"/>
        <v>3.4160756501182035</v>
      </c>
      <c r="X24" s="1015">
        <f t="shared" si="11"/>
        <v>106.66409030911905</v>
      </c>
      <c r="Y24" s="1065">
        <v>43</v>
      </c>
      <c r="Z24" s="1065">
        <v>50</v>
      </c>
      <c r="AA24" s="1059"/>
      <c r="AB24" s="1059"/>
      <c r="AC24" s="335" t="e">
        <f>(AB24/#REF!)*100</f>
        <v>#REF!</v>
      </c>
      <c r="AD24" s="719"/>
      <c r="AE24" s="732"/>
      <c r="AF24" s="119"/>
      <c r="AG24" s="39">
        <f t="shared" si="8"/>
        <v>-43358</v>
      </c>
      <c r="AH24" s="72"/>
      <c r="AI24" s="42"/>
      <c r="AJ24" s="40" t="str">
        <f t="shared" si="12"/>
        <v xml:space="preserve"> </v>
      </c>
      <c r="AK24" s="17"/>
      <c r="AL24" s="48">
        <f t="shared" si="13"/>
        <v>0</v>
      </c>
      <c r="AM24" s="48">
        <f t="shared" si="14"/>
        <v>0.52</v>
      </c>
      <c r="AN24" s="40">
        <v>0</v>
      </c>
      <c r="AO24" s="1024">
        <v>1275</v>
      </c>
      <c r="AR24" s="230"/>
    </row>
    <row r="25" spans="1:44" ht="15.75" customHeight="1" thickBot="1" x14ac:dyDescent="0.3">
      <c r="A25" s="881">
        <v>23</v>
      </c>
      <c r="B25" s="882" t="s">
        <v>441</v>
      </c>
      <c r="C25" s="962" t="s">
        <v>324</v>
      </c>
      <c r="D25" s="961">
        <v>8027</v>
      </c>
      <c r="E25" s="954" t="s">
        <v>300</v>
      </c>
      <c r="F25" s="908" t="s">
        <v>36</v>
      </c>
      <c r="G25" s="1109">
        <v>19314939</v>
      </c>
      <c r="H25" s="1097"/>
      <c r="I25" s="1097"/>
      <c r="J25" s="1110"/>
      <c r="K25" s="1009">
        <v>43357</v>
      </c>
      <c r="L25" s="939">
        <v>75</v>
      </c>
      <c r="M25" s="943">
        <v>760</v>
      </c>
      <c r="N25" s="942">
        <v>100</v>
      </c>
      <c r="O25" s="979">
        <v>30</v>
      </c>
      <c r="P25" s="896">
        <v>1015</v>
      </c>
      <c r="Q25" s="1023">
        <f>AI2-K25</f>
        <v>424</v>
      </c>
      <c r="R25" s="1065">
        <v>52</v>
      </c>
      <c r="S25" s="1022">
        <v>1395</v>
      </c>
      <c r="T25" s="1013">
        <f t="shared" si="6"/>
        <v>5.3571428571428568</v>
      </c>
      <c r="U25" s="1017">
        <f t="shared" si="0"/>
        <v>4.5238095238095237</v>
      </c>
      <c r="V25" s="1014">
        <f t="shared" si="7"/>
        <v>107.37422467263957</v>
      </c>
      <c r="W25" s="1017">
        <f t="shared" si="1"/>
        <v>3.2900943396226414</v>
      </c>
      <c r="X25" s="1015">
        <f t="shared" si="11"/>
        <v>102.73042980031421</v>
      </c>
      <c r="Y25" s="1065">
        <v>38</v>
      </c>
      <c r="Z25" s="1065">
        <v>52</v>
      </c>
      <c r="AA25" s="1059"/>
      <c r="AB25" s="1059"/>
      <c r="AC25" s="335" t="e">
        <f>(AB25/#REF!)*100</f>
        <v>#REF!</v>
      </c>
      <c r="AD25" s="719"/>
      <c r="AE25" s="732"/>
      <c r="AF25" s="119"/>
      <c r="AG25" s="39">
        <f t="shared" si="8"/>
        <v>-43357</v>
      </c>
      <c r="AH25" s="72"/>
      <c r="AI25" s="42"/>
      <c r="AJ25" s="40" t="str">
        <f t="shared" si="12"/>
        <v xml:space="preserve"> </v>
      </c>
      <c r="AK25" s="17"/>
      <c r="AL25" s="48">
        <f t="shared" si="13"/>
        <v>0</v>
      </c>
      <c r="AM25" s="48">
        <f t="shared" si="14"/>
        <v>0.52</v>
      </c>
      <c r="AN25" s="40">
        <v>0</v>
      </c>
      <c r="AO25" s="1024">
        <v>1245</v>
      </c>
      <c r="AR25" s="230"/>
    </row>
    <row r="26" spans="1:44" ht="15.75" customHeight="1" thickBot="1" x14ac:dyDescent="0.3">
      <c r="A26" s="881">
        <v>24</v>
      </c>
      <c r="B26" s="882" t="s">
        <v>441</v>
      </c>
      <c r="C26" s="962" t="s">
        <v>306</v>
      </c>
      <c r="D26" s="961">
        <v>8018</v>
      </c>
      <c r="E26" s="954" t="s">
        <v>300</v>
      </c>
      <c r="F26" s="908" t="s">
        <v>36</v>
      </c>
      <c r="G26" s="1117">
        <v>19323983</v>
      </c>
      <c r="H26" s="1118"/>
      <c r="I26" s="1118"/>
      <c r="J26" s="1119"/>
      <c r="K26" s="1009">
        <v>43362</v>
      </c>
      <c r="L26" s="939">
        <v>65</v>
      </c>
      <c r="M26" s="943">
        <v>695</v>
      </c>
      <c r="N26" s="942">
        <v>100</v>
      </c>
      <c r="O26" s="979">
        <v>30</v>
      </c>
      <c r="P26" s="896">
        <v>980</v>
      </c>
      <c r="Q26" s="1023">
        <f>AI2-K26</f>
        <v>419</v>
      </c>
      <c r="R26" s="1065">
        <v>49</v>
      </c>
      <c r="S26" s="1022">
        <v>1375</v>
      </c>
      <c r="T26" s="1013">
        <f t="shared" si="6"/>
        <v>4.8214285714285712</v>
      </c>
      <c r="U26" s="1017">
        <f t="shared" si="0"/>
        <v>4.7023809523809526</v>
      </c>
      <c r="V26" s="1014">
        <f t="shared" si="7"/>
        <v>111.61268090971748</v>
      </c>
      <c r="W26" s="1017">
        <f t="shared" si="1"/>
        <v>3.2816229116945106</v>
      </c>
      <c r="X26" s="1015">
        <f t="shared" si="11"/>
        <v>102.46591658511592</v>
      </c>
      <c r="Y26" s="1065">
        <v>36</v>
      </c>
      <c r="Z26" s="1065">
        <v>49</v>
      </c>
      <c r="AA26" s="1059"/>
      <c r="AB26" s="1059"/>
      <c r="AC26" s="335" t="e">
        <f>(AB26/#REF!)*100</f>
        <v>#REF!</v>
      </c>
      <c r="AD26" s="719"/>
      <c r="AE26" s="732"/>
      <c r="AF26" s="119"/>
      <c r="AG26" s="39">
        <f t="shared" si="8"/>
        <v>-43362</v>
      </c>
      <c r="AH26" s="72"/>
      <c r="AI26" s="42"/>
      <c r="AJ26" s="40" t="str">
        <f t="shared" si="12"/>
        <v xml:space="preserve"> </v>
      </c>
      <c r="AK26" s="17"/>
      <c r="AL26" s="48">
        <f t="shared" si="13"/>
        <v>0</v>
      </c>
      <c r="AM26" s="48">
        <f t="shared" si="14"/>
        <v>0.52</v>
      </c>
      <c r="AN26" s="40">
        <v>0</v>
      </c>
      <c r="AO26" s="1024">
        <v>1240</v>
      </c>
      <c r="AR26" s="230"/>
    </row>
    <row r="27" spans="1:44" ht="15.75" customHeight="1" thickBot="1" x14ac:dyDescent="0.3">
      <c r="A27" s="881">
        <v>27</v>
      </c>
      <c r="B27" s="882" t="s">
        <v>441</v>
      </c>
      <c r="C27" s="962" t="s">
        <v>344</v>
      </c>
      <c r="D27" s="961">
        <v>102</v>
      </c>
      <c r="E27" s="954" t="s">
        <v>300</v>
      </c>
      <c r="F27" s="908" t="s">
        <v>36</v>
      </c>
      <c r="G27" s="1109">
        <v>19473530</v>
      </c>
      <c r="H27" s="1097"/>
      <c r="I27" s="1097"/>
      <c r="J27" s="1110"/>
      <c r="K27" s="1009">
        <v>43348</v>
      </c>
      <c r="L27" s="939">
        <v>77</v>
      </c>
      <c r="M27" s="941">
        <v>688</v>
      </c>
      <c r="N27" s="940">
        <v>120</v>
      </c>
      <c r="O27" s="939">
        <v>14</v>
      </c>
      <c r="P27" s="896">
        <v>1018</v>
      </c>
      <c r="Q27" s="1023">
        <f>AI2-K27</f>
        <v>433</v>
      </c>
      <c r="R27" s="1065">
        <v>51</v>
      </c>
      <c r="S27" s="1022">
        <v>1410</v>
      </c>
      <c r="T27" s="1013">
        <f t="shared" si="6"/>
        <v>5.3571428571428568</v>
      </c>
      <c r="U27" s="1017">
        <f t="shared" si="0"/>
        <v>4.666666666666667</v>
      </c>
      <c r="V27" s="1014">
        <f t="shared" si="7"/>
        <v>110.76498966230189</v>
      </c>
      <c r="W27" s="1017">
        <f t="shared" si="1"/>
        <v>3.25635103926097</v>
      </c>
      <c r="X27" s="1015">
        <f t="shared" si="11"/>
        <v>101.6768236142274</v>
      </c>
      <c r="Y27" s="1065">
        <v>37.5</v>
      </c>
      <c r="Z27" s="1065">
        <v>51</v>
      </c>
      <c r="AA27" s="1059"/>
      <c r="AB27" s="1059"/>
      <c r="AC27" s="335" t="e">
        <f>(AB27/#REF!)*100</f>
        <v>#REF!</v>
      </c>
      <c r="AD27" s="719"/>
      <c r="AE27" s="732"/>
      <c r="AF27" s="119"/>
      <c r="AG27" s="39">
        <f t="shared" si="8"/>
        <v>-43348</v>
      </c>
      <c r="AH27" s="72"/>
      <c r="AI27" s="42"/>
      <c r="AJ27" s="40" t="str">
        <f t="shared" si="12"/>
        <v xml:space="preserve"> </v>
      </c>
      <c r="AK27" s="17"/>
      <c r="AL27" s="48">
        <f t="shared" si="13"/>
        <v>0</v>
      </c>
      <c r="AM27" s="48">
        <f t="shared" si="14"/>
        <v>0.52</v>
      </c>
      <c r="AN27" s="40">
        <v>0</v>
      </c>
      <c r="AO27" s="1024">
        <v>1260</v>
      </c>
      <c r="AR27" s="230"/>
    </row>
    <row r="28" spans="1:44" ht="15.75" customHeight="1" thickBot="1" x14ac:dyDescent="0.3">
      <c r="A28" s="881">
        <v>28</v>
      </c>
      <c r="B28" s="882" t="s">
        <v>441</v>
      </c>
      <c r="C28" s="962" t="s">
        <v>327</v>
      </c>
      <c r="D28" s="961">
        <v>103</v>
      </c>
      <c r="E28" s="954" t="s">
        <v>300</v>
      </c>
      <c r="F28" s="908" t="s">
        <v>36</v>
      </c>
      <c r="G28" s="1109">
        <v>19473531</v>
      </c>
      <c r="H28" s="1097"/>
      <c r="I28" s="1097"/>
      <c r="J28" s="1110"/>
      <c r="K28" s="1009">
        <v>43354</v>
      </c>
      <c r="L28" s="939">
        <v>79</v>
      </c>
      <c r="M28" s="941">
        <v>641</v>
      </c>
      <c r="N28" s="940">
        <v>112</v>
      </c>
      <c r="O28" s="939">
        <v>14</v>
      </c>
      <c r="P28" s="896">
        <v>956</v>
      </c>
      <c r="Q28" s="1023">
        <f>AI2-K28</f>
        <v>427</v>
      </c>
      <c r="R28" s="1065">
        <v>49</v>
      </c>
      <c r="S28" s="1022">
        <v>1320</v>
      </c>
      <c r="T28" s="1013">
        <f t="shared" si="6"/>
        <v>5.3571428571428568</v>
      </c>
      <c r="U28" s="1017">
        <f t="shared" si="0"/>
        <v>4.333333333333333</v>
      </c>
      <c r="V28" s="1014">
        <f t="shared" si="7"/>
        <v>102.85320468642318</v>
      </c>
      <c r="W28" s="1017">
        <f t="shared" si="1"/>
        <v>3.091334894613583</v>
      </c>
      <c r="X28" s="1015">
        <f t="shared" si="11"/>
        <v>96.524333225285787</v>
      </c>
      <c r="Y28" s="1065">
        <v>38</v>
      </c>
      <c r="Z28" s="1065">
        <v>49</v>
      </c>
      <c r="AA28" s="1059"/>
      <c r="AB28" s="1059"/>
      <c r="AC28" s="335" t="e">
        <f>(AB28/#REF!)*100</f>
        <v>#REF!</v>
      </c>
      <c r="AD28" s="719"/>
      <c r="AE28" s="732"/>
      <c r="AF28" s="119"/>
      <c r="AG28" s="39">
        <f t="shared" si="8"/>
        <v>-43354</v>
      </c>
      <c r="AH28" s="72"/>
      <c r="AI28" s="42"/>
      <c r="AJ28" s="40" t="str">
        <f t="shared" si="12"/>
        <v xml:space="preserve"> </v>
      </c>
      <c r="AK28" s="17"/>
      <c r="AL28" s="48">
        <f t="shared" si="13"/>
        <v>0</v>
      </c>
      <c r="AM28" s="48">
        <f t="shared" si="14"/>
        <v>0.52</v>
      </c>
      <c r="AN28" s="40">
        <v>0</v>
      </c>
      <c r="AO28" s="1024">
        <v>1170</v>
      </c>
      <c r="AR28" s="230"/>
    </row>
    <row r="29" spans="1:44" ht="15.75" customHeight="1" thickBot="1" x14ac:dyDescent="0.3">
      <c r="A29" s="881">
        <v>30</v>
      </c>
      <c r="B29" s="882" t="s">
        <v>441</v>
      </c>
      <c r="C29" s="962" t="s">
        <v>327</v>
      </c>
      <c r="D29" s="961">
        <v>106</v>
      </c>
      <c r="E29" s="954" t="s">
        <v>300</v>
      </c>
      <c r="F29" s="908" t="s">
        <v>36</v>
      </c>
      <c r="G29" s="1096">
        <v>19473532</v>
      </c>
      <c r="H29" s="1097"/>
      <c r="I29" s="1097"/>
      <c r="J29" s="1106"/>
      <c r="K29" s="1009">
        <v>43380</v>
      </c>
      <c r="L29" s="939">
        <v>79</v>
      </c>
      <c r="M29" s="941">
        <v>644</v>
      </c>
      <c r="N29" s="940">
        <v>112</v>
      </c>
      <c r="O29" s="939">
        <v>14</v>
      </c>
      <c r="P29" s="896">
        <v>911</v>
      </c>
      <c r="Q29" s="1023">
        <f>AI2-K29</f>
        <v>401</v>
      </c>
      <c r="R29" s="1065">
        <v>49</v>
      </c>
      <c r="S29" s="1022">
        <v>1275</v>
      </c>
      <c r="T29" s="1013">
        <f t="shared" si="6"/>
        <v>5</v>
      </c>
      <c r="U29" s="1017">
        <f t="shared" si="0"/>
        <v>4.333333333333333</v>
      </c>
      <c r="V29" s="1014">
        <f t="shared" si="7"/>
        <v>102.85320468642318</v>
      </c>
      <c r="W29" s="1017">
        <f t="shared" si="1"/>
        <v>3.1795511221945136</v>
      </c>
      <c r="X29" s="1015">
        <f t="shared" si="11"/>
        <v>99.278810768866123</v>
      </c>
      <c r="Y29" s="1065">
        <v>38</v>
      </c>
      <c r="Z29" s="1065">
        <v>49</v>
      </c>
      <c r="AA29" s="1059"/>
      <c r="AB29" s="1059"/>
      <c r="AC29" s="335" t="e">
        <f>(AB29/#REF!)*100</f>
        <v>#REF!</v>
      </c>
      <c r="AD29" s="719"/>
      <c r="AE29" s="732"/>
      <c r="AF29" s="119"/>
      <c r="AG29" s="39">
        <f t="shared" si="8"/>
        <v>-43380</v>
      </c>
      <c r="AH29" s="72"/>
      <c r="AI29" s="42"/>
      <c r="AJ29" s="40" t="str">
        <f t="shared" si="12"/>
        <v xml:space="preserve"> </v>
      </c>
      <c r="AK29" s="17"/>
      <c r="AL29" s="48">
        <f t="shared" si="13"/>
        <v>0</v>
      </c>
      <c r="AM29" s="48">
        <f t="shared" si="14"/>
        <v>0.52</v>
      </c>
      <c r="AN29" s="40">
        <v>0</v>
      </c>
      <c r="AO29" s="1024">
        <v>1135</v>
      </c>
      <c r="AR29" s="230"/>
    </row>
    <row r="30" spans="1:44" ht="15.75" customHeight="1" thickBot="1" x14ac:dyDescent="0.3">
      <c r="A30" s="881">
        <v>31</v>
      </c>
      <c r="B30" s="882" t="s">
        <v>441</v>
      </c>
      <c r="C30" s="962" t="s">
        <v>327</v>
      </c>
      <c r="D30" s="961">
        <v>108</v>
      </c>
      <c r="E30" s="954" t="s">
        <v>300</v>
      </c>
      <c r="F30" s="908" t="s">
        <v>36</v>
      </c>
      <c r="G30" s="1096">
        <v>19473533</v>
      </c>
      <c r="H30" s="1097"/>
      <c r="I30" s="1097"/>
      <c r="J30" s="1106"/>
      <c r="K30" s="1009">
        <v>43389</v>
      </c>
      <c r="L30" s="939">
        <v>84</v>
      </c>
      <c r="M30" s="941">
        <v>715</v>
      </c>
      <c r="N30" s="940">
        <v>125</v>
      </c>
      <c r="O30" s="939">
        <v>14</v>
      </c>
      <c r="P30" s="896">
        <v>973</v>
      </c>
      <c r="Q30" s="1023">
        <f>AI2-K30</f>
        <v>392</v>
      </c>
      <c r="R30" s="1065">
        <v>47</v>
      </c>
      <c r="S30" s="1022">
        <v>1300</v>
      </c>
      <c r="T30" s="1013">
        <f t="shared" si="6"/>
        <v>4.1071428571428568</v>
      </c>
      <c r="U30" s="1017">
        <f t="shared" si="0"/>
        <v>3.8928571428571428</v>
      </c>
      <c r="V30" s="1014">
        <f t="shared" si="7"/>
        <v>92.398345968297747</v>
      </c>
      <c r="W30" s="1017">
        <f t="shared" si="1"/>
        <v>3.3163265306122449</v>
      </c>
      <c r="X30" s="1015">
        <f t="shared" si="11"/>
        <v>103.54950791078411</v>
      </c>
      <c r="Y30" s="1065">
        <v>37</v>
      </c>
      <c r="Z30" s="1065">
        <v>47</v>
      </c>
      <c r="AA30" s="1059"/>
      <c r="AB30" s="1059"/>
      <c r="AC30" s="335" t="e">
        <f>(AB30/#REF!)*100</f>
        <v>#REF!</v>
      </c>
      <c r="AD30" s="719"/>
      <c r="AE30" s="732"/>
      <c r="AF30" s="119"/>
      <c r="AG30" s="39">
        <f t="shared" si="8"/>
        <v>-43389</v>
      </c>
      <c r="AH30" s="72"/>
      <c r="AI30" s="42"/>
      <c r="AJ30" s="40" t="str">
        <f t="shared" si="12"/>
        <v xml:space="preserve"> </v>
      </c>
      <c r="AK30" s="17"/>
      <c r="AL30" s="48">
        <f t="shared" si="13"/>
        <v>0</v>
      </c>
      <c r="AM30" s="48">
        <f t="shared" si="14"/>
        <v>0.52</v>
      </c>
      <c r="AN30" s="40">
        <v>0</v>
      </c>
      <c r="AO30" s="1024">
        <v>1185</v>
      </c>
      <c r="AR30" s="230"/>
    </row>
    <row r="31" spans="1:44" ht="15.75" customHeight="1" thickBot="1" x14ac:dyDescent="0.3">
      <c r="A31" s="881">
        <v>32</v>
      </c>
      <c r="B31" s="882" t="s">
        <v>441</v>
      </c>
      <c r="C31" s="907" t="s">
        <v>327</v>
      </c>
      <c r="D31" s="961">
        <v>109</v>
      </c>
      <c r="E31" s="954" t="s">
        <v>300</v>
      </c>
      <c r="F31" s="908" t="s">
        <v>36</v>
      </c>
      <c r="G31" s="1109">
        <v>19474426</v>
      </c>
      <c r="H31" s="1097"/>
      <c r="I31" s="1097"/>
      <c r="J31" s="1110"/>
      <c r="K31" s="909">
        <v>43391</v>
      </c>
      <c r="L31" s="904">
        <v>84</v>
      </c>
      <c r="M31" s="905">
        <v>628</v>
      </c>
      <c r="N31" s="906">
        <v>109</v>
      </c>
      <c r="O31" s="904">
        <v>14</v>
      </c>
      <c r="P31" s="928">
        <v>867</v>
      </c>
      <c r="Q31" s="1025">
        <f>AI2-K31</f>
        <v>390</v>
      </c>
      <c r="R31" s="1065">
        <v>49</v>
      </c>
      <c r="S31" s="1022">
        <v>1210</v>
      </c>
      <c r="T31" s="1013">
        <f t="shared" si="6"/>
        <v>5</v>
      </c>
      <c r="U31" s="1017">
        <f t="shared" si="0"/>
        <v>4.083333333333333</v>
      </c>
      <c r="V31" s="1014">
        <f t="shared" si="7"/>
        <v>96.919365954514149</v>
      </c>
      <c r="W31" s="1017">
        <f t="shared" si="1"/>
        <v>3.1025641025641026</v>
      </c>
      <c r="X31" s="1015">
        <f t="shared" si="11"/>
        <v>96.874955803240894</v>
      </c>
      <c r="Y31" s="1065">
        <v>38</v>
      </c>
      <c r="Z31" s="1065">
        <v>49</v>
      </c>
      <c r="AA31" s="1059"/>
      <c r="AB31" s="1059"/>
      <c r="AC31" s="335" t="e">
        <f>(AB31/#REF!)*100</f>
        <v>#REF!</v>
      </c>
      <c r="AD31" s="719"/>
      <c r="AE31" s="732"/>
      <c r="AF31" s="119"/>
      <c r="AG31" s="39">
        <f t="shared" si="8"/>
        <v>-43391</v>
      </c>
      <c r="AH31" s="72"/>
      <c r="AI31" s="42"/>
      <c r="AJ31" s="40" t="str">
        <f t="shared" si="12"/>
        <v xml:space="preserve"> </v>
      </c>
      <c r="AK31" s="17"/>
      <c r="AL31" s="48">
        <f t="shared" si="13"/>
        <v>0</v>
      </c>
      <c r="AM31" s="48">
        <f t="shared" si="14"/>
        <v>0.52</v>
      </c>
      <c r="AN31" s="40">
        <v>0</v>
      </c>
      <c r="AO31" s="1024">
        <v>1070</v>
      </c>
      <c r="AR31" s="230"/>
    </row>
    <row r="32" spans="1:44" ht="15.75" customHeight="1" thickBot="1" x14ac:dyDescent="0.3">
      <c r="A32" s="881">
        <v>35</v>
      </c>
      <c r="B32" s="882" t="s">
        <v>441</v>
      </c>
      <c r="C32" s="957" t="s">
        <v>350</v>
      </c>
      <c r="D32" s="961" t="s">
        <v>351</v>
      </c>
      <c r="E32" s="954" t="s">
        <v>300</v>
      </c>
      <c r="F32" s="908" t="s">
        <v>36</v>
      </c>
      <c r="G32" s="1114" t="s">
        <v>472</v>
      </c>
      <c r="H32" s="1115"/>
      <c r="I32" s="1115"/>
      <c r="J32" s="1116"/>
      <c r="K32" s="909">
        <v>43352</v>
      </c>
      <c r="L32" s="904">
        <v>77</v>
      </c>
      <c r="M32" s="905">
        <v>648</v>
      </c>
      <c r="N32" s="906">
        <v>103</v>
      </c>
      <c r="O32" s="904">
        <v>14</v>
      </c>
      <c r="P32" s="896">
        <v>943</v>
      </c>
      <c r="Q32" s="1020">
        <f>AI2-K32</f>
        <v>429</v>
      </c>
      <c r="R32" s="1057">
        <v>49</v>
      </c>
      <c r="S32" s="1022">
        <v>1270</v>
      </c>
      <c r="T32" s="1013">
        <f t="shared" si="6"/>
        <v>3.3928571428571428</v>
      </c>
      <c r="U32" s="1017">
        <f t="shared" si="0"/>
        <v>3.8928571428571428</v>
      </c>
      <c r="V32" s="1014">
        <f t="shared" si="7"/>
        <v>92.398345968297747</v>
      </c>
      <c r="W32" s="1013">
        <f t="shared" si="1"/>
        <v>2.9603729603729603</v>
      </c>
      <c r="X32" s="1015">
        <f t="shared" si="11"/>
        <v>92.435156927209562</v>
      </c>
      <c r="Y32" s="1057">
        <v>38.5</v>
      </c>
      <c r="Z32" s="1057">
        <v>49</v>
      </c>
      <c r="AA32" s="1060"/>
      <c r="AB32" s="1059"/>
      <c r="AC32" s="335" t="e">
        <f>(AB32/#REF!)*100</f>
        <v>#REF!</v>
      </c>
      <c r="AD32" s="714">
        <f>U32+W32</f>
        <v>6.8532301032301035</v>
      </c>
      <c r="AE32" s="704"/>
      <c r="AF32" s="703"/>
      <c r="AG32" s="694"/>
      <c r="AH32" s="695"/>
      <c r="AI32" s="689"/>
      <c r="AJ32" s="40" t="str">
        <f t="shared" ref="AJ32:AJ35" si="15">IF(AI32="ET","ET",IF(AI32=0," ",K32-AI32))</f>
        <v xml:space="preserve"> </v>
      </c>
      <c r="AK32" s="17"/>
      <c r="AL32" s="48"/>
      <c r="AM32" s="48"/>
      <c r="AN32" s="40">
        <v>0</v>
      </c>
      <c r="AO32" s="1024">
        <v>1175</v>
      </c>
    </row>
    <row r="33" spans="1:44" ht="15.75" customHeight="1" thickBot="1" x14ac:dyDescent="0.3">
      <c r="A33" s="955">
        <v>36</v>
      </c>
      <c r="B33" s="882" t="s">
        <v>441</v>
      </c>
      <c r="C33" s="957" t="s">
        <v>350</v>
      </c>
      <c r="D33" s="975" t="s">
        <v>352</v>
      </c>
      <c r="E33" s="954" t="s">
        <v>300</v>
      </c>
      <c r="F33" s="976" t="s">
        <v>36</v>
      </c>
      <c r="G33" s="1101" t="s">
        <v>473</v>
      </c>
      <c r="H33" s="1102"/>
      <c r="I33" s="1072"/>
      <c r="J33" s="1073"/>
      <c r="K33" s="977">
        <v>43378</v>
      </c>
      <c r="L33" s="945">
        <v>72</v>
      </c>
      <c r="M33" s="946">
        <v>782</v>
      </c>
      <c r="N33" s="947">
        <v>124</v>
      </c>
      <c r="O33" s="945">
        <v>14</v>
      </c>
      <c r="P33" s="958">
        <v>1165</v>
      </c>
      <c r="Q33" s="1020">
        <f>AI2-K33</f>
        <v>403</v>
      </c>
      <c r="R33" s="1057">
        <v>52</v>
      </c>
      <c r="S33" s="1022">
        <v>1525</v>
      </c>
      <c r="T33" s="1013">
        <f t="shared" si="6"/>
        <v>5</v>
      </c>
      <c r="U33" s="1017">
        <f t="shared" si="0"/>
        <v>4.2857142857142856</v>
      </c>
      <c r="V33" s="1014">
        <f t="shared" si="7"/>
        <v>101.72294968986908</v>
      </c>
      <c r="W33" s="1013">
        <f t="shared" si="1"/>
        <v>3.7841191066997517</v>
      </c>
      <c r="X33" s="1015">
        <f t="shared" si="11"/>
        <v>118.15593782986591</v>
      </c>
      <c r="Y33" s="1057">
        <v>34</v>
      </c>
      <c r="Z33" s="1057">
        <v>52</v>
      </c>
      <c r="AA33" s="1060"/>
      <c r="AB33" s="1059"/>
      <c r="AC33" s="335" t="e">
        <f>(AB33/#REF!)*100</f>
        <v>#REF!</v>
      </c>
      <c r="AD33" s="714"/>
      <c r="AE33" s="704"/>
      <c r="AF33" s="959"/>
      <c r="AG33" s="960"/>
      <c r="AH33" s="695"/>
      <c r="AI33" s="689"/>
      <c r="AJ33" s="40" t="str">
        <f t="shared" si="15"/>
        <v xml:space="preserve"> </v>
      </c>
      <c r="AK33" s="17"/>
      <c r="AL33" s="48"/>
      <c r="AM33" s="48"/>
      <c r="AN33" s="40"/>
      <c r="AO33" s="1024">
        <v>1385</v>
      </c>
    </row>
    <row r="34" spans="1:44" ht="15.75" customHeight="1" thickBot="1" x14ac:dyDescent="0.3">
      <c r="A34" s="955">
        <v>37</v>
      </c>
      <c r="B34" s="882" t="s">
        <v>132</v>
      </c>
      <c r="C34" s="957" t="s">
        <v>358</v>
      </c>
      <c r="D34" s="975">
        <v>801</v>
      </c>
      <c r="E34" s="954" t="s">
        <v>300</v>
      </c>
      <c r="F34" s="976" t="s">
        <v>36</v>
      </c>
      <c r="G34" s="1101" t="s">
        <v>476</v>
      </c>
      <c r="H34" s="1102"/>
      <c r="I34" s="1072"/>
      <c r="J34" s="1072"/>
      <c r="K34" s="977">
        <v>43354</v>
      </c>
      <c r="L34" s="945">
        <v>56</v>
      </c>
      <c r="M34" s="946">
        <v>626</v>
      </c>
      <c r="N34" s="947"/>
      <c r="O34" s="945"/>
      <c r="P34" s="958">
        <v>978</v>
      </c>
      <c r="Q34" s="1020">
        <f>AI2-K34</f>
        <v>427</v>
      </c>
      <c r="R34" s="1057">
        <v>50</v>
      </c>
      <c r="S34" s="1022">
        <v>1420</v>
      </c>
      <c r="T34" s="1013">
        <f t="shared" si="6"/>
        <v>5.8928571428571432</v>
      </c>
      <c r="U34" s="1017">
        <f t="shared" si="0"/>
        <v>5.2619047619047619</v>
      </c>
      <c r="V34" s="1014">
        <f t="shared" si="7"/>
        <v>124.89317711922814</v>
      </c>
      <c r="W34" s="1013">
        <f t="shared" si="1"/>
        <v>3.3255269320843093</v>
      </c>
      <c r="X34" s="1015">
        <f t="shared" si="11"/>
        <v>103.83678271204985</v>
      </c>
      <c r="Y34" s="1057">
        <v>38</v>
      </c>
      <c r="Z34" s="1057">
        <v>50</v>
      </c>
      <c r="AA34" s="1060"/>
      <c r="AB34" s="1059"/>
      <c r="AC34" s="335" t="e">
        <f>(AB34/#REF!)*100</f>
        <v>#REF!</v>
      </c>
      <c r="AD34" s="714"/>
      <c r="AE34" s="704"/>
      <c r="AF34" s="959"/>
      <c r="AG34" s="960"/>
      <c r="AH34" s="695"/>
      <c r="AI34" s="689"/>
      <c r="AJ34" s="40" t="str">
        <f t="shared" si="15"/>
        <v xml:space="preserve"> </v>
      </c>
      <c r="AK34" s="17"/>
      <c r="AL34" s="48"/>
      <c r="AM34" s="48"/>
      <c r="AN34" s="40"/>
      <c r="AO34" s="1024">
        <v>1255</v>
      </c>
    </row>
    <row r="35" spans="1:44" ht="15.75" customHeight="1" thickBot="1" x14ac:dyDescent="0.3">
      <c r="A35" s="955">
        <v>38</v>
      </c>
      <c r="B35" s="956" t="s">
        <v>132</v>
      </c>
      <c r="C35" s="957" t="s">
        <v>315</v>
      </c>
      <c r="D35" s="975" t="s">
        <v>361</v>
      </c>
      <c r="E35" s="954" t="s">
        <v>300</v>
      </c>
      <c r="F35" s="976" t="s">
        <v>36</v>
      </c>
      <c r="G35" s="1101" t="s">
        <v>468</v>
      </c>
      <c r="H35" s="1102"/>
      <c r="I35" s="1072"/>
      <c r="J35" s="1073"/>
      <c r="K35" s="977">
        <v>43366</v>
      </c>
      <c r="L35" s="945">
        <v>65</v>
      </c>
      <c r="M35" s="1053"/>
      <c r="N35" s="947"/>
      <c r="O35" s="945"/>
      <c r="P35" s="958">
        <v>973</v>
      </c>
      <c r="Q35" s="1020">
        <f>AI2-K35</f>
        <v>415</v>
      </c>
      <c r="R35" s="1057">
        <v>48</v>
      </c>
      <c r="S35" s="1022">
        <v>1335</v>
      </c>
      <c r="T35" s="1013">
        <f t="shared" si="6"/>
        <v>5</v>
      </c>
      <c r="U35" s="1017">
        <f t="shared" si="0"/>
        <v>4.3095238095238093</v>
      </c>
      <c r="V35" s="1014">
        <f t="shared" si="7"/>
        <v>102.28807718814612</v>
      </c>
      <c r="W35" s="1013">
        <f t="shared" si="1"/>
        <v>3.2168674698795181</v>
      </c>
      <c r="X35" s="1015">
        <f t="shared" si="11"/>
        <v>100.44398235379342</v>
      </c>
      <c r="Y35" s="1057">
        <v>37</v>
      </c>
      <c r="Z35" s="1057">
        <v>48</v>
      </c>
      <c r="AA35" s="1060"/>
      <c r="AB35" s="1059"/>
      <c r="AC35" s="335" t="e">
        <f>(AB35/#REF!)*100</f>
        <v>#REF!</v>
      </c>
      <c r="AD35" s="714"/>
      <c r="AE35" s="704"/>
      <c r="AF35" s="959"/>
      <c r="AG35" s="960"/>
      <c r="AH35" s="695"/>
      <c r="AI35" s="689"/>
      <c r="AJ35" s="40" t="str">
        <f t="shared" si="15"/>
        <v xml:space="preserve"> </v>
      </c>
      <c r="AK35" s="17"/>
      <c r="AL35" s="48"/>
      <c r="AM35" s="48"/>
      <c r="AN35" s="40"/>
      <c r="AO35" s="1024">
        <v>1195</v>
      </c>
    </row>
    <row r="36" spans="1:44" ht="15.75" customHeight="1" thickBot="1" x14ac:dyDescent="0.3">
      <c r="A36" s="955">
        <v>44</v>
      </c>
      <c r="B36" s="974" t="s">
        <v>132</v>
      </c>
      <c r="C36" s="957" t="s">
        <v>326</v>
      </c>
      <c r="D36" s="975">
        <v>8828</v>
      </c>
      <c r="E36" s="954" t="s">
        <v>300</v>
      </c>
      <c r="F36" s="976" t="s">
        <v>36</v>
      </c>
      <c r="G36" s="1090" t="s">
        <v>458</v>
      </c>
      <c r="H36" s="1091"/>
      <c r="I36" s="1074"/>
      <c r="J36" s="1075"/>
      <c r="K36" s="977">
        <v>43344</v>
      </c>
      <c r="L36" s="945">
        <v>76</v>
      </c>
      <c r="M36" s="946">
        <v>598</v>
      </c>
      <c r="N36" s="947">
        <v>100</v>
      </c>
      <c r="O36" s="945"/>
      <c r="P36" s="978">
        <v>1035</v>
      </c>
      <c r="Q36" s="1020">
        <f>AI2-K36</f>
        <v>437</v>
      </c>
      <c r="R36" s="1057">
        <v>49</v>
      </c>
      <c r="S36" s="1022">
        <v>1395</v>
      </c>
      <c r="T36" s="1013">
        <f t="shared" si="6"/>
        <v>5.1785714285714288</v>
      </c>
      <c r="U36" s="1017">
        <f t="shared" si="0"/>
        <v>4.2857142857142856</v>
      </c>
      <c r="V36" s="1014">
        <f t="shared" si="7"/>
        <v>101.72294968986908</v>
      </c>
      <c r="W36" s="1013">
        <f t="shared" si="1"/>
        <v>3.1922196796338671</v>
      </c>
      <c r="X36" s="1015">
        <f t="shared" si="11"/>
        <v>99.674375824561153</v>
      </c>
      <c r="Y36" s="1057">
        <v>34.5</v>
      </c>
      <c r="Z36" s="1057">
        <v>49</v>
      </c>
      <c r="AA36" s="1060"/>
      <c r="AB36" s="1059"/>
      <c r="AC36" s="335" t="e">
        <f>(AB36/#REF!)*100</f>
        <v>#REF!</v>
      </c>
      <c r="AD36" s="714"/>
      <c r="AE36" s="704"/>
      <c r="AF36" s="959"/>
      <c r="AG36" s="960"/>
      <c r="AH36" s="695"/>
      <c r="AI36" s="689"/>
      <c r="AJ36" s="40"/>
      <c r="AK36" s="17"/>
      <c r="AL36" s="48"/>
      <c r="AM36" s="48"/>
      <c r="AN36" s="40"/>
      <c r="AO36" s="1024">
        <v>1250</v>
      </c>
    </row>
    <row r="37" spans="1:44" ht="15.75" customHeight="1" thickBot="1" x14ac:dyDescent="0.3">
      <c r="A37" s="955">
        <v>45</v>
      </c>
      <c r="B37" s="974" t="s">
        <v>132</v>
      </c>
      <c r="C37" s="957" t="s">
        <v>326</v>
      </c>
      <c r="D37" s="975">
        <v>8393</v>
      </c>
      <c r="E37" s="954" t="s">
        <v>300</v>
      </c>
      <c r="F37" s="976" t="s">
        <v>36</v>
      </c>
      <c r="G37" s="1090" t="s">
        <v>459</v>
      </c>
      <c r="H37" s="1091"/>
      <c r="I37" s="1076"/>
      <c r="J37" s="1075"/>
      <c r="K37" s="977">
        <v>43344</v>
      </c>
      <c r="L37" s="945">
        <v>66</v>
      </c>
      <c r="M37" s="946">
        <v>710</v>
      </c>
      <c r="N37" s="947">
        <v>112</v>
      </c>
      <c r="O37" s="945"/>
      <c r="P37" s="978">
        <v>1205</v>
      </c>
      <c r="Q37" s="1020">
        <f>AI2-K37</f>
        <v>437</v>
      </c>
      <c r="R37" s="1057">
        <v>50.5</v>
      </c>
      <c r="S37" s="1022">
        <v>1445</v>
      </c>
      <c r="T37" s="1013">
        <f t="shared" si="6"/>
        <v>4.2857142857142856</v>
      </c>
      <c r="U37" s="1017">
        <f t="shared" si="0"/>
        <v>2.8571428571428572</v>
      </c>
      <c r="V37" s="1014">
        <f t="shared" si="7"/>
        <v>67.815299793246055</v>
      </c>
      <c r="W37" s="1013">
        <f t="shared" si="1"/>
        <v>3.3066361556064074</v>
      </c>
      <c r="X37" s="1015">
        <f t="shared" si="11"/>
        <v>103.24693409784294</v>
      </c>
      <c r="Y37" s="1057">
        <v>36.5</v>
      </c>
      <c r="Z37" s="1057">
        <v>50.5</v>
      </c>
      <c r="AA37" s="1060"/>
      <c r="AB37" s="1059"/>
      <c r="AC37" s="335" t="e">
        <f>(AB37/#REF!)*100</f>
        <v>#REF!</v>
      </c>
      <c r="AD37" s="714"/>
      <c r="AE37" s="704"/>
      <c r="AF37" s="959"/>
      <c r="AG37" s="960"/>
      <c r="AH37" s="695"/>
      <c r="AI37" s="689"/>
      <c r="AJ37" s="40"/>
      <c r="AK37" s="17"/>
      <c r="AL37" s="48"/>
      <c r="AM37" s="48"/>
      <c r="AN37" s="40"/>
      <c r="AO37" s="1024">
        <v>1325</v>
      </c>
    </row>
    <row r="38" spans="1:44" ht="15.75" customHeight="1" thickBot="1" x14ac:dyDescent="0.3">
      <c r="A38" s="955">
        <v>46</v>
      </c>
      <c r="B38" s="956" t="s">
        <v>132</v>
      </c>
      <c r="C38" s="957" t="s">
        <v>326</v>
      </c>
      <c r="D38" s="975">
        <v>8139</v>
      </c>
      <c r="E38" s="954" t="s">
        <v>300</v>
      </c>
      <c r="F38" s="976" t="s">
        <v>36</v>
      </c>
      <c r="G38" s="1090" t="s">
        <v>460</v>
      </c>
      <c r="H38" s="1091"/>
      <c r="I38" s="1076"/>
      <c r="J38" s="1075"/>
      <c r="K38" s="977">
        <v>43350</v>
      </c>
      <c r="L38" s="945">
        <v>88</v>
      </c>
      <c r="M38" s="946">
        <v>642</v>
      </c>
      <c r="N38" s="947">
        <v>101</v>
      </c>
      <c r="O38" s="945"/>
      <c r="P38" s="958">
        <v>1085</v>
      </c>
      <c r="Q38" s="1020">
        <f>AI2-K38</f>
        <v>431</v>
      </c>
      <c r="R38" s="1057">
        <v>52</v>
      </c>
      <c r="S38" s="1022">
        <v>1405</v>
      </c>
      <c r="T38" s="1013">
        <f t="shared" si="6"/>
        <v>6.4285714285714288</v>
      </c>
      <c r="U38" s="1017">
        <f t="shared" si="0"/>
        <v>3.8095238095238093</v>
      </c>
      <c r="V38" s="1014">
        <f t="shared" si="7"/>
        <v>90.420399724328064</v>
      </c>
      <c r="W38" s="1013">
        <f t="shared" si="1"/>
        <v>3.2598607888631093</v>
      </c>
      <c r="X38" s="1015">
        <f t="shared" si="11"/>
        <v>101.78641259493747</v>
      </c>
      <c r="Y38" s="1057">
        <v>36</v>
      </c>
      <c r="Z38" s="1057">
        <v>52</v>
      </c>
      <c r="AA38" s="1060"/>
      <c r="AB38" s="1059"/>
      <c r="AC38" s="335" t="e">
        <f>(AB38/#REF!)*100</f>
        <v>#REF!</v>
      </c>
      <c r="AD38" s="714"/>
      <c r="AE38" s="704"/>
      <c r="AF38" s="959"/>
      <c r="AG38" s="960"/>
      <c r="AH38" s="695"/>
      <c r="AI38" s="689"/>
      <c r="AJ38" s="40"/>
      <c r="AK38" s="17"/>
      <c r="AL38" s="48"/>
      <c r="AM38" s="48"/>
      <c r="AN38" s="40"/>
      <c r="AO38" s="1024">
        <v>1225</v>
      </c>
    </row>
    <row r="39" spans="1:44" ht="15.75" customHeight="1" thickBot="1" x14ac:dyDescent="0.3">
      <c r="A39" s="955">
        <v>47</v>
      </c>
      <c r="B39" s="974" t="s">
        <v>132</v>
      </c>
      <c r="C39" s="957" t="s">
        <v>330</v>
      </c>
      <c r="D39" s="975">
        <v>119</v>
      </c>
      <c r="E39" s="954" t="s">
        <v>300</v>
      </c>
      <c r="F39" s="976" t="s">
        <v>36</v>
      </c>
      <c r="G39" s="1090" t="s">
        <v>471</v>
      </c>
      <c r="H39" s="1091"/>
      <c r="I39" s="1076"/>
      <c r="J39" s="1075"/>
      <c r="K39" s="977">
        <v>43377</v>
      </c>
      <c r="L39" s="945">
        <v>72</v>
      </c>
      <c r="M39" s="946">
        <v>602</v>
      </c>
      <c r="N39" s="947">
        <v>100</v>
      </c>
      <c r="O39" s="945" t="s">
        <v>23</v>
      </c>
      <c r="P39" s="978">
        <v>853</v>
      </c>
      <c r="Q39" s="1020">
        <f>AI2-K39</f>
        <v>404</v>
      </c>
      <c r="R39" s="1057">
        <v>47.5</v>
      </c>
      <c r="S39" s="1022">
        <v>1185</v>
      </c>
      <c r="T39" s="1013">
        <f t="shared" si="6"/>
        <v>4.2857142857142856</v>
      </c>
      <c r="U39" s="1017">
        <f t="shared" si="0"/>
        <v>3.9523809523809526</v>
      </c>
      <c r="V39" s="1014">
        <f t="shared" si="7"/>
        <v>93.811164713990379</v>
      </c>
      <c r="W39" s="1013">
        <f t="shared" si="1"/>
        <v>2.9331683168316833</v>
      </c>
      <c r="X39" s="1015">
        <f t="shared" si="11"/>
        <v>91.585714803346235</v>
      </c>
      <c r="Y39" s="1057">
        <v>35</v>
      </c>
      <c r="Z39" s="1057">
        <v>47.5</v>
      </c>
      <c r="AA39" s="1060"/>
      <c r="AB39" s="1059"/>
      <c r="AC39" s="335" t="e">
        <f>(AB39/#REF!)*100</f>
        <v>#REF!</v>
      </c>
      <c r="AD39" s="714"/>
      <c r="AE39" s="704"/>
      <c r="AF39" s="959"/>
      <c r="AG39" s="960"/>
      <c r="AH39" s="695"/>
      <c r="AI39" s="689"/>
      <c r="AJ39" s="40"/>
      <c r="AK39" s="17"/>
      <c r="AL39" s="48"/>
      <c r="AM39" s="48"/>
      <c r="AN39" s="40"/>
      <c r="AO39" s="1024">
        <v>1065</v>
      </c>
    </row>
    <row r="40" spans="1:44" ht="15.75" customHeight="1" thickBot="1" x14ac:dyDescent="0.3">
      <c r="A40" s="955">
        <v>52</v>
      </c>
      <c r="B40" s="956" t="s">
        <v>132</v>
      </c>
      <c r="C40" s="957" t="s">
        <v>367</v>
      </c>
      <c r="D40" s="975">
        <v>880</v>
      </c>
      <c r="E40" s="954" t="s">
        <v>300</v>
      </c>
      <c r="F40" s="976" t="s">
        <v>36</v>
      </c>
      <c r="G40" s="1090" t="s">
        <v>466</v>
      </c>
      <c r="H40" s="1091"/>
      <c r="I40" s="1076"/>
      <c r="J40" s="1075"/>
      <c r="K40" s="977">
        <v>43373</v>
      </c>
      <c r="L40" s="945">
        <v>76</v>
      </c>
      <c r="M40" s="946">
        <v>644</v>
      </c>
      <c r="N40" s="947">
        <v>105</v>
      </c>
      <c r="O40" s="945">
        <v>9</v>
      </c>
      <c r="P40" s="958">
        <v>984</v>
      </c>
      <c r="Q40" s="1020">
        <f>AI2-K40</f>
        <v>408</v>
      </c>
      <c r="R40" s="1057">
        <v>48.5</v>
      </c>
      <c r="S40" s="1022">
        <v>1350</v>
      </c>
      <c r="T40" s="1013">
        <f t="shared" si="6"/>
        <v>5.1785714285714288</v>
      </c>
      <c r="U40" s="1017">
        <f t="shared" si="0"/>
        <v>4.3571428571428568</v>
      </c>
      <c r="V40" s="1014">
        <f t="shared" si="7"/>
        <v>103.41833218470022</v>
      </c>
      <c r="W40" s="1013">
        <f t="shared" si="1"/>
        <v>3.3088235294117645</v>
      </c>
      <c r="X40" s="1015">
        <f t="shared" si="11"/>
        <v>103.3152330060086</v>
      </c>
      <c r="Y40" s="1057">
        <v>43</v>
      </c>
      <c r="Z40" s="1057">
        <v>48.5</v>
      </c>
      <c r="AA40" s="1060"/>
      <c r="AB40" s="1059"/>
      <c r="AC40" s="335" t="e">
        <f>(AB40/#REF!)*100</f>
        <v>#REF!</v>
      </c>
      <c r="AD40" s="714"/>
      <c r="AE40" s="704"/>
      <c r="AF40" s="959"/>
      <c r="AG40" s="960"/>
      <c r="AH40" s="695"/>
      <c r="AI40" s="689"/>
      <c r="AJ40" s="40"/>
      <c r="AK40" s="17"/>
      <c r="AL40" s="48"/>
      <c r="AM40" s="48"/>
      <c r="AN40" s="40"/>
      <c r="AO40" s="1024">
        <v>1205</v>
      </c>
    </row>
    <row r="41" spans="1:44" ht="15.75" customHeight="1" thickBot="1" x14ac:dyDescent="0.3">
      <c r="A41" s="955">
        <v>57</v>
      </c>
      <c r="B41" s="956" t="s">
        <v>132</v>
      </c>
      <c r="C41" s="957" t="s">
        <v>438</v>
      </c>
      <c r="D41" s="1050" t="s">
        <v>439</v>
      </c>
      <c r="E41" s="954" t="s">
        <v>300</v>
      </c>
      <c r="F41" s="976" t="s">
        <v>36</v>
      </c>
      <c r="G41" s="1090" t="s">
        <v>456</v>
      </c>
      <c r="H41" s="1091"/>
      <c r="I41" s="1074"/>
      <c r="J41" s="1075"/>
      <c r="K41" s="977">
        <v>43387</v>
      </c>
      <c r="L41" s="945">
        <v>76</v>
      </c>
      <c r="M41" s="943">
        <v>624</v>
      </c>
      <c r="N41" s="942">
        <v>110</v>
      </c>
      <c r="O41" s="945"/>
      <c r="P41" s="958">
        <v>882</v>
      </c>
      <c r="Q41" s="1020">
        <f>AI2-K41</f>
        <v>394</v>
      </c>
      <c r="R41" s="1057">
        <v>49</v>
      </c>
      <c r="S41" s="1022">
        <v>1295</v>
      </c>
      <c r="T41" s="1013">
        <f t="shared" si="6"/>
        <v>4.1071428571428568</v>
      </c>
      <c r="U41" s="1017">
        <f t="shared" si="0"/>
        <v>4.916666666666667</v>
      </c>
      <c r="V41" s="1014">
        <f t="shared" si="7"/>
        <v>116.69882839421093</v>
      </c>
      <c r="W41" s="1013">
        <f t="shared" si="1"/>
        <v>3.2868020304568528</v>
      </c>
      <c r="X41" s="1015">
        <f t="shared" si="11"/>
        <v>102.62763021442885</v>
      </c>
      <c r="Y41" s="1057">
        <v>38.5</v>
      </c>
      <c r="Z41" s="1057">
        <v>49</v>
      </c>
      <c r="AA41" s="1060"/>
      <c r="AB41" s="1059"/>
      <c r="AC41" s="335" t="e">
        <f>(AB41/#REF!)*100</f>
        <v>#REF!</v>
      </c>
      <c r="AD41" s="714"/>
      <c r="AE41" s="704"/>
      <c r="AF41" s="959"/>
      <c r="AG41" s="960"/>
      <c r="AH41" s="695"/>
      <c r="AI41" s="689"/>
      <c r="AJ41" s="40"/>
      <c r="AK41" s="17"/>
      <c r="AL41" s="48"/>
      <c r="AM41" s="48"/>
      <c r="AN41" s="40"/>
      <c r="AO41" s="1024">
        <v>1180</v>
      </c>
    </row>
    <row r="42" spans="1:44" ht="15.75" customHeight="1" thickBot="1" x14ac:dyDescent="0.3">
      <c r="A42" s="955">
        <v>60</v>
      </c>
      <c r="B42" s="956" t="s">
        <v>133</v>
      </c>
      <c r="C42" s="957" t="s">
        <v>369</v>
      </c>
      <c r="D42" s="1050" t="s">
        <v>370</v>
      </c>
      <c r="E42" s="954" t="s">
        <v>360</v>
      </c>
      <c r="F42" s="976" t="s">
        <v>36</v>
      </c>
      <c r="G42" s="1090" t="s">
        <v>461</v>
      </c>
      <c r="H42" s="1091"/>
      <c r="I42" s="1076"/>
      <c r="J42" s="1075"/>
      <c r="K42" s="977">
        <v>43366</v>
      </c>
      <c r="L42" s="945">
        <v>78</v>
      </c>
      <c r="M42" s="946">
        <v>600</v>
      </c>
      <c r="N42" s="947">
        <v>103</v>
      </c>
      <c r="O42" s="945">
        <v>13</v>
      </c>
      <c r="P42" s="958">
        <v>906</v>
      </c>
      <c r="Q42" s="1020">
        <f>AI2-K42</f>
        <v>415</v>
      </c>
      <c r="R42" s="1057">
        <v>49</v>
      </c>
      <c r="S42" s="1022">
        <v>1165</v>
      </c>
      <c r="T42" s="1013">
        <f t="shared" si="6"/>
        <v>3.0357142857142856</v>
      </c>
      <c r="U42" s="1017">
        <f t="shared" si="0"/>
        <v>3.0833333333333335</v>
      </c>
      <c r="V42" s="1014">
        <f t="shared" si="7"/>
        <v>73.184011026878039</v>
      </c>
      <c r="W42" s="1013">
        <f t="shared" si="1"/>
        <v>2.8072289156626504</v>
      </c>
      <c r="X42" s="1015">
        <f t="shared" si="11"/>
        <v>87.653362878029455</v>
      </c>
      <c r="Y42" s="1057">
        <v>35</v>
      </c>
      <c r="Z42" s="1057">
        <v>49</v>
      </c>
      <c r="AA42" s="1060"/>
      <c r="AB42" s="1059"/>
      <c r="AC42" s="335" t="e">
        <f>(AB42/#REF!)*100</f>
        <v>#REF!</v>
      </c>
      <c r="AD42" s="714"/>
      <c r="AE42" s="704"/>
      <c r="AF42" s="959"/>
      <c r="AG42" s="960"/>
      <c r="AH42" s="695"/>
      <c r="AI42" s="689"/>
      <c r="AJ42" s="40"/>
      <c r="AK42" s="17"/>
      <c r="AL42" s="48"/>
      <c r="AM42" s="48"/>
      <c r="AN42" s="40"/>
      <c r="AO42" s="1024">
        <v>1080</v>
      </c>
    </row>
    <row r="43" spans="1:44" ht="15.75" customHeight="1" thickBot="1" x14ac:dyDescent="0.3">
      <c r="A43" s="955">
        <v>61</v>
      </c>
      <c r="B43" s="956" t="s">
        <v>133</v>
      </c>
      <c r="C43" s="957" t="s">
        <v>371</v>
      </c>
      <c r="D43" s="1050" t="s">
        <v>372</v>
      </c>
      <c r="E43" s="954" t="s">
        <v>360</v>
      </c>
      <c r="F43" s="976" t="s">
        <v>36</v>
      </c>
      <c r="G43" s="1090" t="s">
        <v>462</v>
      </c>
      <c r="H43" s="1091"/>
      <c r="I43" s="1076"/>
      <c r="J43" s="1075"/>
      <c r="K43" s="977">
        <v>43377</v>
      </c>
      <c r="L43" s="945">
        <v>88</v>
      </c>
      <c r="M43" s="946">
        <v>657</v>
      </c>
      <c r="N43" s="947">
        <v>107</v>
      </c>
      <c r="O43" s="945">
        <v>14</v>
      </c>
      <c r="P43" s="958">
        <v>963</v>
      </c>
      <c r="Q43" s="1020">
        <f>AI2-K43</f>
        <v>404</v>
      </c>
      <c r="R43" s="1057">
        <v>49</v>
      </c>
      <c r="S43" s="1022">
        <v>1290</v>
      </c>
      <c r="T43" s="1013">
        <f t="shared" si="6"/>
        <v>3.9285714285714284</v>
      </c>
      <c r="U43" s="1017">
        <f t="shared" si="0"/>
        <v>3.8928571428571428</v>
      </c>
      <c r="V43" s="1014">
        <f t="shared" si="7"/>
        <v>92.398345968297747</v>
      </c>
      <c r="W43" s="1013">
        <f t="shared" si="1"/>
        <v>3.1930693069306932</v>
      </c>
      <c r="X43" s="1015">
        <f t="shared" si="11"/>
        <v>99.700904722630085</v>
      </c>
      <c r="Y43" s="1057">
        <v>39.5</v>
      </c>
      <c r="Z43" s="1057">
        <v>49</v>
      </c>
      <c r="AA43" s="1060"/>
      <c r="AB43" s="1059"/>
      <c r="AC43" s="335" t="e">
        <f>(AB43/#REF!)*100</f>
        <v>#REF!</v>
      </c>
      <c r="AD43" s="714"/>
      <c r="AE43" s="704"/>
      <c r="AF43" s="959"/>
      <c r="AG43" s="960"/>
      <c r="AH43" s="695"/>
      <c r="AI43" s="689"/>
      <c r="AJ43" s="40"/>
      <c r="AK43" s="17"/>
      <c r="AL43" s="48"/>
      <c r="AM43" s="48"/>
      <c r="AN43" s="40"/>
      <c r="AO43" s="1024">
        <v>1180</v>
      </c>
    </row>
    <row r="44" spans="1:44" ht="15.75" customHeight="1" thickBot="1" x14ac:dyDescent="0.3">
      <c r="A44" s="955">
        <v>62</v>
      </c>
      <c r="B44" s="956" t="s">
        <v>133</v>
      </c>
      <c r="C44" s="957" t="s">
        <v>373</v>
      </c>
      <c r="D44" s="1050">
        <v>1825</v>
      </c>
      <c r="E44" s="954" t="s">
        <v>360</v>
      </c>
      <c r="F44" s="976" t="s">
        <v>36</v>
      </c>
      <c r="G44" s="1090" t="s">
        <v>463</v>
      </c>
      <c r="H44" s="1091"/>
      <c r="I44" s="1076"/>
      <c r="J44" s="1075"/>
      <c r="K44" s="977">
        <v>43344</v>
      </c>
      <c r="L44" s="945" t="s">
        <v>207</v>
      </c>
      <c r="M44" s="946" t="s">
        <v>207</v>
      </c>
      <c r="N44" s="947"/>
      <c r="O44" s="945"/>
      <c r="P44" s="958">
        <v>916</v>
      </c>
      <c r="Q44" s="1020">
        <f>AI2-K44</f>
        <v>437</v>
      </c>
      <c r="R44" s="1057">
        <v>49.5</v>
      </c>
      <c r="S44" s="1022">
        <v>1165</v>
      </c>
      <c r="T44" s="1013">
        <f t="shared" si="6"/>
        <v>2.8571428571428572</v>
      </c>
      <c r="U44" s="1017">
        <f t="shared" si="0"/>
        <v>2.9642857142857144</v>
      </c>
      <c r="V44" s="1014">
        <f t="shared" si="7"/>
        <v>70.358373535492774</v>
      </c>
      <c r="W44" s="1013">
        <f t="shared" si="1"/>
        <v>2.665903890160183</v>
      </c>
      <c r="X44" s="1015">
        <f t="shared" si="11"/>
        <v>83.240607767465065</v>
      </c>
      <c r="Y44" s="1057">
        <v>33</v>
      </c>
      <c r="Z44" s="1057">
        <v>49.5</v>
      </c>
      <c r="AA44" s="1060"/>
      <c r="AB44" s="1059"/>
      <c r="AC44" s="335" t="e">
        <f>(AB44/#REF!)*100</f>
        <v>#REF!</v>
      </c>
      <c r="AD44" s="714"/>
      <c r="AE44" s="704"/>
      <c r="AF44" s="959"/>
      <c r="AG44" s="960"/>
      <c r="AH44" s="695"/>
      <c r="AI44" s="689"/>
      <c r="AJ44" s="40"/>
      <c r="AK44" s="17"/>
      <c r="AL44" s="48"/>
      <c r="AM44" s="48"/>
      <c r="AN44" s="40"/>
      <c r="AO44" s="1024">
        <v>1085</v>
      </c>
    </row>
    <row r="45" spans="1:44" ht="15.75" customHeight="1" thickBot="1" x14ac:dyDescent="0.3">
      <c r="A45" s="955">
        <v>63</v>
      </c>
      <c r="B45" s="956" t="s">
        <v>133</v>
      </c>
      <c r="C45" s="957" t="s">
        <v>374</v>
      </c>
      <c r="D45" s="1050">
        <v>1873</v>
      </c>
      <c r="E45" s="954" t="s">
        <v>360</v>
      </c>
      <c r="F45" s="976" t="s">
        <v>36</v>
      </c>
      <c r="G45" s="1090" t="s">
        <v>464</v>
      </c>
      <c r="H45" s="1091"/>
      <c r="I45" s="1076"/>
      <c r="J45" s="1075"/>
      <c r="K45" s="977">
        <v>43359</v>
      </c>
      <c r="L45" s="945" t="s">
        <v>207</v>
      </c>
      <c r="M45" s="946" t="s">
        <v>207</v>
      </c>
      <c r="N45" s="947"/>
      <c r="O45" s="945"/>
      <c r="P45" s="958">
        <v>929</v>
      </c>
      <c r="Q45" s="1020">
        <f>AI2-K45</f>
        <v>422</v>
      </c>
      <c r="R45" s="1057">
        <v>49</v>
      </c>
      <c r="S45" s="1022">
        <v>1175</v>
      </c>
      <c r="T45" s="1013">
        <f t="shared" si="6"/>
        <v>3.0357142857142856</v>
      </c>
      <c r="U45" s="1017">
        <f t="shared" si="0"/>
        <v>2.9285714285714284</v>
      </c>
      <c r="V45" s="1014">
        <f t="shared" si="7"/>
        <v>69.510682288077192</v>
      </c>
      <c r="W45" s="1013">
        <f t="shared" si="1"/>
        <v>2.7843601895734595</v>
      </c>
      <c r="X45" s="1015">
        <f t="shared" si="11"/>
        <v>86.939306131438514</v>
      </c>
      <c r="Y45" s="1057">
        <v>37</v>
      </c>
      <c r="Z45" s="1057">
        <v>49</v>
      </c>
      <c r="AA45" s="1060"/>
      <c r="AB45" s="1059"/>
      <c r="AC45" s="335" t="e">
        <f>(AB45/#REF!)*100</f>
        <v>#REF!</v>
      </c>
      <c r="AD45" s="714"/>
      <c r="AE45" s="704"/>
      <c r="AF45" s="959"/>
      <c r="AG45" s="960"/>
      <c r="AH45" s="695"/>
      <c r="AI45" s="689"/>
      <c r="AJ45" s="40"/>
      <c r="AK45" s="17"/>
      <c r="AL45" s="48"/>
      <c r="AM45" s="48"/>
      <c r="AN45" s="40"/>
      <c r="AO45" s="1024">
        <v>1090</v>
      </c>
    </row>
    <row r="46" spans="1:44" ht="15.75" customHeight="1" thickBot="1" x14ac:dyDescent="0.3">
      <c r="A46" s="955">
        <v>64</v>
      </c>
      <c r="B46" s="956" t="s">
        <v>133</v>
      </c>
      <c r="C46" s="957" t="s">
        <v>374</v>
      </c>
      <c r="D46" s="1050">
        <v>1850</v>
      </c>
      <c r="E46" s="954" t="s">
        <v>360</v>
      </c>
      <c r="F46" s="976" t="s">
        <v>36</v>
      </c>
      <c r="G46" s="1090" t="s">
        <v>465</v>
      </c>
      <c r="H46" s="1091"/>
      <c r="I46" s="1076"/>
      <c r="J46" s="1075"/>
      <c r="K46" s="977">
        <v>43359</v>
      </c>
      <c r="L46" s="945" t="s">
        <v>207</v>
      </c>
      <c r="M46" s="946" t="s">
        <v>207</v>
      </c>
      <c r="N46" s="947"/>
      <c r="O46" s="945"/>
      <c r="P46" s="958">
        <v>850</v>
      </c>
      <c r="Q46" s="1020">
        <f>AI2-K46</f>
        <v>422</v>
      </c>
      <c r="R46" s="1057">
        <v>50</v>
      </c>
      <c r="S46" s="1022">
        <v>1115</v>
      </c>
      <c r="T46" s="1013">
        <f t="shared" si="6"/>
        <v>3.5714285714285716</v>
      </c>
      <c r="U46" s="1017">
        <f t="shared" si="0"/>
        <v>3.1547619047619047</v>
      </c>
      <c r="V46" s="1014">
        <f t="shared" si="7"/>
        <v>74.879393521709176</v>
      </c>
      <c r="W46" s="1013">
        <f t="shared" si="1"/>
        <v>2.6421800947867298</v>
      </c>
      <c r="X46" s="1015">
        <f t="shared" si="11"/>
        <v>82.499852201322511</v>
      </c>
      <c r="Y46" s="1057">
        <v>33.5</v>
      </c>
      <c r="Z46" s="1057">
        <v>50</v>
      </c>
      <c r="AA46" s="1060"/>
      <c r="AB46" s="1059"/>
      <c r="AC46" s="335" t="e">
        <f>(AB46/#REF!)*100</f>
        <v>#REF!</v>
      </c>
      <c r="AD46" s="714"/>
      <c r="AE46" s="704"/>
      <c r="AF46" s="959"/>
      <c r="AG46" s="960"/>
      <c r="AH46" s="695"/>
      <c r="AI46" s="689"/>
      <c r="AJ46" s="40"/>
      <c r="AK46" s="17"/>
      <c r="AL46" s="48"/>
      <c r="AM46" s="48"/>
      <c r="AN46" s="40"/>
      <c r="AO46" s="1024">
        <v>1015</v>
      </c>
    </row>
    <row r="47" spans="1:44" ht="15.75" customHeight="1" thickBot="1" x14ac:dyDescent="0.25">
      <c r="A47" s="982"/>
      <c r="B47" s="983">
        <f>COUNTA(A6:A46)</f>
        <v>41</v>
      </c>
      <c r="C47" s="1001"/>
      <c r="D47" s="1001"/>
      <c r="E47" s="1001"/>
      <c r="F47" s="1002"/>
      <c r="G47" s="1003"/>
      <c r="H47" s="1004"/>
      <c r="I47" s="1004"/>
      <c r="J47" s="1004"/>
      <c r="K47" s="1005"/>
      <c r="L47" s="990">
        <f>AVERAGEA(L6:L46)</f>
        <v>70.341463414634148</v>
      </c>
      <c r="M47" s="991">
        <f>AVERAGEA(M6:M46)</f>
        <v>633.41666666666663</v>
      </c>
      <c r="N47" s="1006"/>
      <c r="O47" s="1007"/>
      <c r="P47" s="994">
        <f t="shared" ref="P47:U47" si="16">AVERAGEA(P6:P46)</f>
        <v>985.97560975609758</v>
      </c>
      <c r="Q47" s="991">
        <f t="shared" si="16"/>
        <v>418.70731707317071</v>
      </c>
      <c r="R47" s="995">
        <f t="shared" si="16"/>
        <v>49.609756097560975</v>
      </c>
      <c r="S47" s="996">
        <f>AVERAGEA(S6:S46)</f>
        <v>1339.8780487804879</v>
      </c>
      <c r="T47" s="997">
        <f>AVERAGEA(T6:T46)</f>
        <v>4.6994773519163751</v>
      </c>
      <c r="U47" s="997">
        <f t="shared" si="16"/>
        <v>4.2131242740998829</v>
      </c>
      <c r="V47" s="1071">
        <f>IF(AK$2=0," ",IF(U47=0," ",(U47/U$47)*100))</f>
        <v>100</v>
      </c>
      <c r="W47" s="997">
        <f>AVERAGEA(W6:W46)</f>
        <v>3.202648276677003</v>
      </c>
      <c r="X47" s="1008"/>
      <c r="Y47" s="1036">
        <f>AVERAGEA(Y6:Y46)</f>
        <v>37.256097560975611</v>
      </c>
      <c r="Z47" s="1036">
        <f>AVERAGEA(Z6:Z46)</f>
        <v>49.609756097560975</v>
      </c>
      <c r="AA47" s="1037" t="e">
        <f>AVERAGEA(AA6:AA46)</f>
        <v>#DIV/0!</v>
      </c>
      <c r="AB47" s="1037" t="e">
        <f>AVERAGEA(AB6:AB46)</f>
        <v>#DIV/0!</v>
      </c>
      <c r="AC47" s="1000"/>
      <c r="AD47" s="722"/>
      <c r="AE47" s="705"/>
      <c r="AF47" s="542"/>
      <c r="AG47" s="645"/>
      <c r="AH47" s="543"/>
      <c r="AI47" s="544"/>
      <c r="AJ47" s="542"/>
      <c r="AK47" s="542"/>
      <c r="AL47" s="542"/>
      <c r="AM47" s="542"/>
      <c r="AN47" s="542"/>
      <c r="AO47" s="896"/>
      <c r="AP47" s="53"/>
      <c r="AQ47" s="123"/>
      <c r="AR47" s="129"/>
    </row>
    <row r="48" spans="1:44" ht="15.75" customHeight="1" thickBot="1" x14ac:dyDescent="0.25">
      <c r="A48" s="1094" t="s">
        <v>477</v>
      </c>
      <c r="B48" s="1095"/>
      <c r="C48" s="1095"/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1033"/>
      <c r="Z48" s="1033"/>
      <c r="AA48" s="1033"/>
      <c r="AB48" s="1033"/>
      <c r="AC48" s="747"/>
      <c r="AD48" s="717"/>
      <c r="AE48" s="33"/>
      <c r="AF48" s="33"/>
      <c r="AG48" s="645"/>
      <c r="AH48" s="74"/>
      <c r="AI48" s="33"/>
      <c r="AJ48" s="33"/>
      <c r="AK48" s="33"/>
      <c r="AL48" s="33"/>
      <c r="AM48" s="33"/>
      <c r="AN48" s="33"/>
      <c r="AO48" s="896"/>
      <c r="AP48" s="53"/>
      <c r="AQ48" s="123"/>
      <c r="AR48" s="129"/>
    </row>
    <row r="49" spans="1:44" ht="15.75" customHeight="1" thickBot="1" x14ac:dyDescent="0.3">
      <c r="A49" s="881">
        <v>17</v>
      </c>
      <c r="B49" s="882" t="s">
        <v>441</v>
      </c>
      <c r="C49" s="907" t="s">
        <v>298</v>
      </c>
      <c r="D49" s="961" t="s">
        <v>448</v>
      </c>
      <c r="E49" s="954" t="s">
        <v>300</v>
      </c>
      <c r="F49" s="908" t="s">
        <v>36</v>
      </c>
      <c r="G49" s="1096">
        <v>19435143</v>
      </c>
      <c r="H49" s="1098"/>
      <c r="I49" s="1098"/>
      <c r="J49" s="1099"/>
      <c r="K49" s="909">
        <v>43405</v>
      </c>
      <c r="L49" s="904"/>
      <c r="M49" s="1052"/>
      <c r="N49" s="906"/>
      <c r="O49" s="904"/>
      <c r="P49" s="889">
        <v>758</v>
      </c>
      <c r="Q49" s="1018">
        <f>AI2-K49</f>
        <v>376</v>
      </c>
      <c r="R49" s="1065">
        <v>50</v>
      </c>
      <c r="S49" s="1026">
        <v>1190</v>
      </c>
      <c r="T49" s="1013">
        <f>(S49-AO49)/$AM$2</f>
        <v>5.1785714285714288</v>
      </c>
      <c r="U49" s="1017">
        <f t="shared" ref="U49" si="17">IF(AK$2=0," ",IF(S49=0," ",IF(P49=0," ",(S49-P49)/AK$2)))</f>
        <v>5.1428571428571432</v>
      </c>
      <c r="V49" s="1014">
        <f t="shared" ref="V49:V59" si="18">IF(U49=0," ",(U49/U$60)*100)</f>
        <v>121.78370066632498</v>
      </c>
      <c r="W49" s="1017">
        <f t="shared" ref="W49" si="19">IF(AK$2=0,P49/Q49,S49/Q49)</f>
        <v>3.1648936170212765</v>
      </c>
      <c r="X49" s="1015">
        <f t="shared" ref="X49:X59" si="20">IF(W49=0," ",(W49/W$60)*100)</f>
        <v>96.092669710192425</v>
      </c>
      <c r="Y49" s="1034">
        <v>37</v>
      </c>
      <c r="Z49" s="1065">
        <v>50</v>
      </c>
      <c r="AA49" s="1035"/>
      <c r="AB49" s="1022"/>
      <c r="AC49" s="335" t="e">
        <f>(AB49/#REF!)*100</f>
        <v>#REF!</v>
      </c>
      <c r="AD49" s="291"/>
      <c r="AE49" s="737"/>
      <c r="AF49" s="119"/>
      <c r="AG49" s="39">
        <f t="shared" ref="AG49" si="21">+AF49-K49</f>
        <v>-43405</v>
      </c>
      <c r="AH49" s="203"/>
      <c r="AI49" s="205"/>
      <c r="AJ49" s="40" t="str">
        <f t="shared" ref="AJ49" si="22">IF(AI49="ET","ET",IF(AI49=0," ",K49-AI49))</f>
        <v xml:space="preserve"> </v>
      </c>
      <c r="AK49" s="17"/>
      <c r="AL49" s="48">
        <f t="shared" ref="AL49" si="23">IF(AJ49="ET",0,IF(AJ49=0,0,IF(AJ49&lt;761,1.32,IF(AJ49&lt;1126,0.74,IF(AJ49&lt;1491,0.39,IF(AJ49&lt;1856,0.14,IF(AJ49&lt;2951,0,IF(AJ49&lt;3316,0.08,0))))))))</f>
        <v>0</v>
      </c>
      <c r="AM49" s="48">
        <f t="shared" ref="AM49" si="24">IF(AJ49="ET",0,IF(AJ49=0,0,IF(AJ49&lt;3316,0,IF(AJ49&lt;3681,0.16,IF(AJ49&lt;4046,0.26,IF(AJ49&lt;4411,0.38,0.52))))))</f>
        <v>0.52</v>
      </c>
      <c r="AN49" s="40">
        <v>0</v>
      </c>
      <c r="AO49" s="1012">
        <v>1045</v>
      </c>
    </row>
    <row r="50" spans="1:44" ht="15.75" customHeight="1" thickBot="1" x14ac:dyDescent="0.3">
      <c r="A50" s="881">
        <v>65</v>
      </c>
      <c r="B50" s="882" t="s">
        <v>133</v>
      </c>
      <c r="C50" s="907" t="s">
        <v>315</v>
      </c>
      <c r="D50" s="961">
        <v>409</v>
      </c>
      <c r="E50" s="954" t="s">
        <v>300</v>
      </c>
      <c r="F50" s="908" t="s">
        <v>36</v>
      </c>
      <c r="G50" s="1096">
        <v>19454417</v>
      </c>
      <c r="H50" s="1097"/>
      <c r="I50" s="1097"/>
      <c r="J50" s="903"/>
      <c r="K50" s="909">
        <v>43412</v>
      </c>
      <c r="L50" s="904">
        <v>82</v>
      </c>
      <c r="M50" s="905">
        <v>721</v>
      </c>
      <c r="N50" s="906">
        <v>110</v>
      </c>
      <c r="O50" s="830">
        <v>14</v>
      </c>
      <c r="P50" s="896">
        <v>836</v>
      </c>
      <c r="Q50" s="1030">
        <f>AI2-K50</f>
        <v>369</v>
      </c>
      <c r="R50" s="1069">
        <v>49</v>
      </c>
      <c r="S50" s="1026">
        <v>1215</v>
      </c>
      <c r="T50" s="1013">
        <f t="shared" ref="T50:T59" si="25">(S50-AO50)/$AM$2</f>
        <v>5.1785714285714288</v>
      </c>
      <c r="U50" s="1013">
        <f>IF(AK$2=0," ",IF(S50=0," ",IF(P50=0," ",(S50-P50)/AK$2)))</f>
        <v>4.5119047619047619</v>
      </c>
      <c r="V50" s="1014">
        <f t="shared" si="18"/>
        <v>106.84264479753973</v>
      </c>
      <c r="W50" s="1013">
        <f>IF(AK$2=0,P50/Q50,S50/Q50)</f>
        <v>3.2926829268292681</v>
      </c>
      <c r="X50" s="1015">
        <f t="shared" si="20"/>
        <v>99.972615586992575</v>
      </c>
      <c r="Y50" s="1067">
        <v>34</v>
      </c>
      <c r="Z50" s="1068">
        <v>49</v>
      </c>
      <c r="AA50" s="1038"/>
      <c r="AB50" s="1026"/>
      <c r="AC50" s="335" t="e">
        <f>(AB50/#REF!)*100</f>
        <v>#REF!</v>
      </c>
      <c r="AD50" s="774"/>
      <c r="AE50" s="706"/>
      <c r="AF50" s="119"/>
      <c r="AG50" s="215">
        <f>+AF50-K50</f>
        <v>-43412</v>
      </c>
      <c r="AH50" s="72"/>
      <c r="AI50" s="42"/>
      <c r="AJ50" s="40" t="str">
        <f>IF(AI50="ET","ET",IF(AI50=0," ",K50-AI50))</f>
        <v xml:space="preserve"> </v>
      </c>
      <c r="AK50" s="17"/>
      <c r="AL50" s="48">
        <f>IF(AJ50="ET",0,IF(AJ50=0," ",IF(AJ50&lt;1004,1.3,IF(AJ50&lt;1339,0.8,IF(AJ50&lt;1704,0.4,0)))))</f>
        <v>0</v>
      </c>
      <c r="AM50" s="48"/>
      <c r="AN50" s="40">
        <v>0</v>
      </c>
      <c r="AO50" s="1026">
        <v>1070</v>
      </c>
      <c r="AP50" s="53"/>
      <c r="AQ50" s="123"/>
      <c r="AR50" s="129"/>
    </row>
    <row r="51" spans="1:44" ht="15.75" customHeight="1" thickBot="1" x14ac:dyDescent="0.3">
      <c r="A51" s="881">
        <v>66</v>
      </c>
      <c r="B51" s="882" t="s">
        <v>133</v>
      </c>
      <c r="C51" s="907" t="s">
        <v>322</v>
      </c>
      <c r="D51" s="961" t="s">
        <v>321</v>
      </c>
      <c r="E51" s="954" t="s">
        <v>300</v>
      </c>
      <c r="F51" s="908" t="s">
        <v>36</v>
      </c>
      <c r="G51" s="1096">
        <v>19442192</v>
      </c>
      <c r="H51" s="1097"/>
      <c r="I51" s="1097"/>
      <c r="J51" s="903"/>
      <c r="K51" s="909">
        <v>43426</v>
      </c>
      <c r="L51" s="904">
        <v>90</v>
      </c>
      <c r="M51" s="905">
        <v>741</v>
      </c>
      <c r="N51" s="906">
        <v>103</v>
      </c>
      <c r="O51" s="904">
        <v>15</v>
      </c>
      <c r="P51" s="896">
        <v>899</v>
      </c>
      <c r="Q51" s="1030">
        <f>AI2-K51</f>
        <v>355</v>
      </c>
      <c r="R51" s="1069">
        <v>52</v>
      </c>
      <c r="S51" s="1026">
        <v>1270</v>
      </c>
      <c r="T51" s="1013">
        <f t="shared" si="25"/>
        <v>5.1785714285714288</v>
      </c>
      <c r="U51" s="1013">
        <f t="shared" ref="U51:U52" si="26">IF(AK$2=0," ",IF(S51=0," ",IF(P51=0," ",(S51-P51)/AK$2)))</f>
        <v>4.416666666666667</v>
      </c>
      <c r="V51" s="1014">
        <f t="shared" si="18"/>
        <v>104.58739108149669</v>
      </c>
      <c r="W51" s="1013">
        <f t="shared" ref="W51:W52" si="27">IF(AK$2=0,P51/Q51,S51/Q51)</f>
        <v>3.5774647887323945</v>
      </c>
      <c r="X51" s="1015">
        <f t="shared" si="20"/>
        <v>108.61917774887226</v>
      </c>
      <c r="Y51" s="1067">
        <v>35</v>
      </c>
      <c r="Z51" s="1068">
        <v>52</v>
      </c>
      <c r="AA51" s="1039"/>
      <c r="AB51" s="1040"/>
      <c r="AC51" s="335" t="e">
        <f>(AB51/#REF!)*100</f>
        <v>#REF!</v>
      </c>
      <c r="AD51" s="901"/>
      <c r="AE51" s="902"/>
      <c r="AF51" s="119"/>
      <c r="AG51" s="215"/>
      <c r="AH51" s="72"/>
      <c r="AI51" s="42"/>
      <c r="AJ51" s="40"/>
      <c r="AK51" s="17"/>
      <c r="AL51" s="48"/>
      <c r="AM51" s="48"/>
      <c r="AN51" s="40">
        <v>0</v>
      </c>
      <c r="AO51" s="1026">
        <v>1125</v>
      </c>
      <c r="AP51" s="53"/>
      <c r="AQ51" s="123"/>
      <c r="AR51" s="129"/>
    </row>
    <row r="52" spans="1:44" ht="15.75" customHeight="1" thickBot="1" x14ac:dyDescent="0.3">
      <c r="A52" s="948">
        <v>68</v>
      </c>
      <c r="B52" s="882" t="s">
        <v>133</v>
      </c>
      <c r="C52" s="962" t="s">
        <v>315</v>
      </c>
      <c r="D52" s="961">
        <v>349</v>
      </c>
      <c r="E52" s="954" t="s">
        <v>300</v>
      </c>
      <c r="F52" s="908" t="s">
        <v>36</v>
      </c>
      <c r="G52" s="1096">
        <v>19454411</v>
      </c>
      <c r="H52" s="1100"/>
      <c r="I52" s="1100"/>
      <c r="J52" s="903"/>
      <c r="K52" s="909">
        <v>43406</v>
      </c>
      <c r="L52" s="904">
        <v>76</v>
      </c>
      <c r="M52" s="905">
        <v>697</v>
      </c>
      <c r="N52" s="906">
        <v>107</v>
      </c>
      <c r="O52" s="904">
        <v>14</v>
      </c>
      <c r="P52" s="896">
        <v>859</v>
      </c>
      <c r="Q52" s="1030">
        <f>AI2-K52</f>
        <v>375</v>
      </c>
      <c r="R52" s="1069">
        <v>51</v>
      </c>
      <c r="S52" s="1026">
        <v>1250</v>
      </c>
      <c r="T52" s="1013">
        <f t="shared" si="25"/>
        <v>5.8928571428571432</v>
      </c>
      <c r="U52" s="1013">
        <f t="shared" si="26"/>
        <v>4.6547619047619051</v>
      </c>
      <c r="V52" s="1014">
        <f t="shared" si="18"/>
        <v>110.22552537160433</v>
      </c>
      <c r="W52" s="1027">
        <f t="shared" si="27"/>
        <v>3.3333333333333335</v>
      </c>
      <c r="X52" s="1015">
        <f t="shared" si="20"/>
        <v>101.20684540905422</v>
      </c>
      <c r="Y52" s="1067">
        <v>40</v>
      </c>
      <c r="Z52" s="1068">
        <v>51</v>
      </c>
      <c r="AA52" s="1039"/>
      <c r="AB52" s="1040"/>
      <c r="AC52" s="335" t="e">
        <f>(AB52/#REF!)*100</f>
        <v>#REF!</v>
      </c>
      <c r="AD52" s="901"/>
      <c r="AE52" s="902"/>
      <c r="AF52" s="119"/>
      <c r="AG52" s="215"/>
      <c r="AH52" s="72"/>
      <c r="AI52" s="42"/>
      <c r="AJ52" s="40"/>
      <c r="AK52" s="17"/>
      <c r="AL52" s="48"/>
      <c r="AM52" s="48"/>
      <c r="AN52" s="40">
        <v>0</v>
      </c>
      <c r="AO52" s="1026">
        <v>1085</v>
      </c>
      <c r="AP52" s="53"/>
      <c r="AQ52" s="123"/>
      <c r="AR52" s="129"/>
    </row>
    <row r="53" spans="1:44" ht="15.75" customHeight="1" thickBot="1" x14ac:dyDescent="0.3">
      <c r="A53" s="948">
        <v>70</v>
      </c>
      <c r="B53" s="882" t="s">
        <v>133</v>
      </c>
      <c r="C53" s="962" t="s">
        <v>353</v>
      </c>
      <c r="D53" s="961" t="s">
        <v>354</v>
      </c>
      <c r="E53" s="954" t="s">
        <v>300</v>
      </c>
      <c r="F53" s="908" t="s">
        <v>36</v>
      </c>
      <c r="G53" s="1096">
        <v>19470806</v>
      </c>
      <c r="H53" s="1097"/>
      <c r="I53" s="1097"/>
      <c r="J53" s="903"/>
      <c r="K53" s="909">
        <v>43436</v>
      </c>
      <c r="L53" s="904">
        <v>72</v>
      </c>
      <c r="M53" s="905">
        <v>665</v>
      </c>
      <c r="N53" s="906">
        <v>101</v>
      </c>
      <c r="O53" s="904">
        <v>86</v>
      </c>
      <c r="P53" s="896">
        <v>786</v>
      </c>
      <c r="Q53" s="1030">
        <f>AI2-K53</f>
        <v>345</v>
      </c>
      <c r="R53" s="1069">
        <v>49.5</v>
      </c>
      <c r="S53" s="1026">
        <v>1070</v>
      </c>
      <c r="T53" s="1013">
        <f t="shared" si="25"/>
        <v>4.2857142857142856</v>
      </c>
      <c r="U53" s="1013">
        <f t="shared" ref="U53:U55" si="28">IF(AK$2=0," ",IF(S53=0," ",IF(P53=0," ",(S53-P53)/AK$2)))</f>
        <v>3.3809523809523809</v>
      </c>
      <c r="V53" s="1014">
        <f t="shared" si="18"/>
        <v>80.061506919528455</v>
      </c>
      <c r="W53" s="1027">
        <f t="shared" ref="W53:W55" si="29">IF(AK$2=0,P53/Q53,S53/Q53)</f>
        <v>3.1014492753623188</v>
      </c>
      <c r="X53" s="1015">
        <f t="shared" si="20"/>
        <v>94.166369206685232</v>
      </c>
      <c r="Y53" s="1067">
        <v>34</v>
      </c>
      <c r="Z53" s="1068">
        <v>49.5</v>
      </c>
      <c r="AA53" s="1039"/>
      <c r="AB53" s="1040"/>
      <c r="AC53" s="335" t="e">
        <f>(AB53/#REF!)*100</f>
        <v>#REF!</v>
      </c>
      <c r="AD53" s="901"/>
      <c r="AE53" s="902"/>
      <c r="AF53" s="119"/>
      <c r="AG53" s="215"/>
      <c r="AH53" s="72"/>
      <c r="AI53" s="42"/>
      <c r="AJ53" s="40"/>
      <c r="AK53" s="17"/>
      <c r="AL53" s="48"/>
      <c r="AM53" s="48"/>
      <c r="AN53" s="40">
        <v>0</v>
      </c>
      <c r="AO53" s="1026">
        <v>950</v>
      </c>
    </row>
    <row r="54" spans="1:44" ht="15.75" customHeight="1" thickBot="1" x14ac:dyDescent="0.3">
      <c r="A54" s="881">
        <v>71</v>
      </c>
      <c r="B54" s="882" t="s">
        <v>133</v>
      </c>
      <c r="C54" s="907" t="s">
        <v>355</v>
      </c>
      <c r="D54" s="961" t="s">
        <v>356</v>
      </c>
      <c r="E54" s="954" t="s">
        <v>300</v>
      </c>
      <c r="F54" s="908" t="s">
        <v>36</v>
      </c>
      <c r="G54" s="1112">
        <v>19470808</v>
      </c>
      <c r="H54" s="1113"/>
      <c r="I54" s="1113"/>
      <c r="J54" s="1051"/>
      <c r="K54" s="909">
        <v>43438</v>
      </c>
      <c r="L54" s="904">
        <v>80</v>
      </c>
      <c r="M54" s="905">
        <v>679</v>
      </c>
      <c r="N54" s="906">
        <v>103</v>
      </c>
      <c r="O54" s="888">
        <v>86</v>
      </c>
      <c r="P54" s="896">
        <v>880</v>
      </c>
      <c r="Q54" s="1030">
        <f>AI2-K54</f>
        <v>343</v>
      </c>
      <c r="R54" s="1069">
        <v>49.5</v>
      </c>
      <c r="S54" s="1026">
        <v>1145</v>
      </c>
      <c r="T54" s="1013">
        <f t="shared" si="25"/>
        <v>2.6785714285714284</v>
      </c>
      <c r="U54" s="1013">
        <f t="shared" si="28"/>
        <v>3.1547619047619047</v>
      </c>
      <c r="V54" s="1014">
        <f t="shared" si="18"/>
        <v>74.705279343926208</v>
      </c>
      <c r="W54" s="1013">
        <f t="shared" si="29"/>
        <v>3.3381924198250728</v>
      </c>
      <c r="X54" s="1015">
        <f t="shared" si="20"/>
        <v>101.35437725367382</v>
      </c>
      <c r="Y54" s="1067">
        <v>35.5</v>
      </c>
      <c r="Z54" s="1068">
        <v>49.5</v>
      </c>
      <c r="AA54" s="1039"/>
      <c r="AB54" s="1040"/>
      <c r="AC54" s="335" t="e">
        <f>(AB54/#REF!)*100</f>
        <v>#REF!</v>
      </c>
      <c r="AD54" s="901"/>
      <c r="AE54" s="902"/>
      <c r="AF54" s="119"/>
      <c r="AG54" s="215"/>
      <c r="AH54" s="72"/>
      <c r="AI54" s="42"/>
      <c r="AJ54" s="40"/>
      <c r="AK54" s="17"/>
      <c r="AL54" s="48"/>
      <c r="AM54" s="48"/>
      <c r="AN54" s="40">
        <v>0</v>
      </c>
      <c r="AO54" s="1026">
        <v>1070</v>
      </c>
    </row>
    <row r="55" spans="1:44" ht="15.75" customHeight="1" thickBot="1" x14ac:dyDescent="0.3">
      <c r="A55" s="881">
        <v>72</v>
      </c>
      <c r="B55" s="882" t="s">
        <v>133</v>
      </c>
      <c r="C55" s="907" t="s">
        <v>474</v>
      </c>
      <c r="D55" s="961" t="s">
        <v>357</v>
      </c>
      <c r="E55" s="954" t="s">
        <v>300</v>
      </c>
      <c r="F55" s="908" t="s">
        <v>36</v>
      </c>
      <c r="G55" s="1096">
        <v>19470810</v>
      </c>
      <c r="H55" s="1097"/>
      <c r="I55" s="1097"/>
      <c r="J55" s="903"/>
      <c r="K55" s="909">
        <v>43450</v>
      </c>
      <c r="L55" s="904">
        <v>76</v>
      </c>
      <c r="M55" s="905">
        <v>718</v>
      </c>
      <c r="N55" s="906">
        <v>109</v>
      </c>
      <c r="O55" s="888">
        <v>86</v>
      </c>
      <c r="P55" s="896">
        <v>836</v>
      </c>
      <c r="Q55" s="1030">
        <f>AI2-K55</f>
        <v>331</v>
      </c>
      <c r="R55" s="1069">
        <v>49</v>
      </c>
      <c r="S55" s="1026">
        <v>1195</v>
      </c>
      <c r="T55" s="1013">
        <f t="shared" si="25"/>
        <v>5.1785714285714288</v>
      </c>
      <c r="U55" s="1013">
        <f t="shared" si="28"/>
        <v>4.2738095238095237</v>
      </c>
      <c r="V55" s="1014">
        <f t="shared" si="18"/>
        <v>101.20451050743209</v>
      </c>
      <c r="W55" s="1013">
        <f t="shared" si="29"/>
        <v>3.6102719033232629</v>
      </c>
      <c r="X55" s="1015">
        <f t="shared" si="20"/>
        <v>109.6152691212868</v>
      </c>
      <c r="Y55" s="1067">
        <v>37</v>
      </c>
      <c r="Z55" s="1068">
        <v>49</v>
      </c>
      <c r="AA55" s="1039"/>
      <c r="AB55" s="1040"/>
      <c r="AC55" s="335" t="e">
        <f>(AB55/#REF!)*100</f>
        <v>#REF!</v>
      </c>
      <c r="AD55" s="901"/>
      <c r="AE55" s="902"/>
      <c r="AF55" s="119"/>
      <c r="AG55" s="215"/>
      <c r="AH55" s="72"/>
      <c r="AI55" s="42"/>
      <c r="AJ55" s="40"/>
      <c r="AK55" s="17"/>
      <c r="AL55" s="48"/>
      <c r="AM55" s="48"/>
      <c r="AN55" s="40">
        <v>0</v>
      </c>
      <c r="AO55" s="1026">
        <v>1050</v>
      </c>
    </row>
    <row r="56" spans="1:44" ht="15.75" customHeight="1" thickBot="1" x14ac:dyDescent="0.3">
      <c r="A56" s="881">
        <v>73</v>
      </c>
      <c r="B56" s="882" t="s">
        <v>133</v>
      </c>
      <c r="C56" s="907" t="s">
        <v>359</v>
      </c>
      <c r="D56" s="961">
        <v>802</v>
      </c>
      <c r="E56" s="954" t="s">
        <v>360</v>
      </c>
      <c r="F56" s="908" t="s">
        <v>36</v>
      </c>
      <c r="G56" s="1109">
        <v>44015306</v>
      </c>
      <c r="H56" s="1097"/>
      <c r="I56" s="1097"/>
      <c r="J56" s="1110"/>
      <c r="K56" s="909">
        <v>43445</v>
      </c>
      <c r="L56" s="904">
        <v>51</v>
      </c>
      <c r="M56" s="905">
        <v>692</v>
      </c>
      <c r="N56" s="906"/>
      <c r="O56" s="904"/>
      <c r="P56" s="896">
        <v>711</v>
      </c>
      <c r="Q56" s="1019">
        <f>AI2-K56</f>
        <v>336</v>
      </c>
      <c r="R56" s="1069">
        <v>50</v>
      </c>
      <c r="S56" s="1026">
        <v>1060</v>
      </c>
      <c r="T56" s="1013">
        <f t="shared" si="25"/>
        <v>4.0714285714285712</v>
      </c>
      <c r="U56" s="1017">
        <f t="shared" ref="U56:U58" si="30">IF(AK$2=0," ",IF(S56=0," ",IF(P56=0," ",(S56-P56)/AK$2)))</f>
        <v>4.1547619047619051</v>
      </c>
      <c r="V56" s="1014">
        <f t="shared" si="18"/>
        <v>98.385443362378282</v>
      </c>
      <c r="W56" s="1017">
        <f t="shared" ref="W56:W58" si="31">IF(AK$2=0,P56/Q56,S56/Q56)</f>
        <v>3.1547619047619047</v>
      </c>
      <c r="X56" s="1015">
        <f t="shared" si="20"/>
        <v>95.78505011928344</v>
      </c>
      <c r="Y56" s="1067">
        <v>36</v>
      </c>
      <c r="Z56" s="1068">
        <v>50</v>
      </c>
      <c r="AA56" s="1034"/>
      <c r="AB56" s="1022"/>
      <c r="AC56" s="335" t="e">
        <f>(AB56/#REF!)*100</f>
        <v>#REF!</v>
      </c>
      <c r="AD56" s="775"/>
      <c r="AE56" s="707"/>
      <c r="AF56" s="119"/>
      <c r="AG56" s="39">
        <f>+AF56-K56</f>
        <v>-43445</v>
      </c>
      <c r="AH56" s="72"/>
      <c r="AI56" s="42"/>
      <c r="AJ56" s="40"/>
      <c r="AK56" s="17"/>
      <c r="AL56" s="48"/>
      <c r="AM56" s="48"/>
      <c r="AN56" s="40">
        <v>0</v>
      </c>
      <c r="AO56" s="1026">
        <v>946</v>
      </c>
    </row>
    <row r="57" spans="1:44" s="546" customFormat="1" ht="15.75" customHeight="1" thickBot="1" x14ac:dyDescent="0.3">
      <c r="A57" s="881">
        <v>74</v>
      </c>
      <c r="B57" s="882" t="s">
        <v>133</v>
      </c>
      <c r="C57" s="907" t="s">
        <v>362</v>
      </c>
      <c r="D57" s="961" t="s">
        <v>363</v>
      </c>
      <c r="E57" s="954" t="s">
        <v>300</v>
      </c>
      <c r="F57" s="908" t="s">
        <v>36</v>
      </c>
      <c r="G57" s="1109">
        <v>19469268</v>
      </c>
      <c r="H57" s="1098"/>
      <c r="I57" s="1098"/>
      <c r="J57" s="1111"/>
      <c r="K57" s="910">
        <v>43463</v>
      </c>
      <c r="L57" s="904">
        <v>65</v>
      </c>
      <c r="M57" s="911">
        <v>730</v>
      </c>
      <c r="N57" s="906"/>
      <c r="O57" s="904"/>
      <c r="P57" s="889">
        <v>729</v>
      </c>
      <c r="Q57" s="1019">
        <f>AI2-K57</f>
        <v>318</v>
      </c>
      <c r="R57" s="1069">
        <v>50</v>
      </c>
      <c r="S57" s="1026">
        <v>1075</v>
      </c>
      <c r="T57" s="1013">
        <f t="shared" si="25"/>
        <v>3.6785714285714284</v>
      </c>
      <c r="U57" s="1017">
        <f t="shared" si="30"/>
        <v>4.1190476190476186</v>
      </c>
      <c r="V57" s="1014">
        <f t="shared" si="18"/>
        <v>97.539723218862122</v>
      </c>
      <c r="W57" s="1017">
        <f t="shared" si="31"/>
        <v>3.3805031446540879</v>
      </c>
      <c r="X57" s="1015">
        <f t="shared" si="20"/>
        <v>102.63901774974838</v>
      </c>
      <c r="Y57" s="1067">
        <v>35</v>
      </c>
      <c r="Z57" s="1069">
        <v>50</v>
      </c>
      <c r="AA57" s="1034"/>
      <c r="AB57" s="1022"/>
      <c r="AC57" s="335" t="e">
        <f>(AB57/#REF!)*100</f>
        <v>#REF!</v>
      </c>
      <c r="AD57" s="775"/>
      <c r="AE57" s="707"/>
      <c r="AF57" s="119"/>
      <c r="AG57" s="39">
        <f>+AF57-K57</f>
        <v>-43463</v>
      </c>
      <c r="AH57" s="72"/>
      <c r="AI57" s="42"/>
      <c r="AJ57" s="40"/>
      <c r="AK57" s="17"/>
      <c r="AL57" s="48"/>
      <c r="AM57" s="48"/>
      <c r="AN57" s="40">
        <v>0</v>
      </c>
      <c r="AO57" s="1026">
        <v>972</v>
      </c>
    </row>
    <row r="58" spans="1:44" s="546" customFormat="1" ht="15.75" customHeight="1" thickBot="1" x14ac:dyDescent="0.3">
      <c r="A58" s="917">
        <v>76</v>
      </c>
      <c r="B58" s="882" t="s">
        <v>133</v>
      </c>
      <c r="C58" s="968" t="s">
        <v>457</v>
      </c>
      <c r="D58" s="973" t="s">
        <v>440</v>
      </c>
      <c r="E58" s="969" t="s">
        <v>300</v>
      </c>
      <c r="F58" s="970" t="s">
        <v>36</v>
      </c>
      <c r="G58" s="1107">
        <v>19472041</v>
      </c>
      <c r="H58" s="1100"/>
      <c r="I58" s="1100"/>
      <c r="J58" s="1108"/>
      <c r="K58" s="971">
        <v>43428</v>
      </c>
      <c r="L58" s="944">
        <v>81</v>
      </c>
      <c r="M58" s="918">
        <v>603</v>
      </c>
      <c r="N58" s="944">
        <v>107</v>
      </c>
      <c r="O58" s="944"/>
      <c r="P58" s="972">
        <v>775</v>
      </c>
      <c r="Q58" s="1031">
        <f>AI2-K58</f>
        <v>353</v>
      </c>
      <c r="R58" s="1069">
        <v>50</v>
      </c>
      <c r="S58" s="1026">
        <v>1170</v>
      </c>
      <c r="T58" s="1013">
        <f t="shared" si="25"/>
        <v>8.6428571428571423</v>
      </c>
      <c r="U58" s="1028">
        <f t="shared" si="30"/>
        <v>4.7023809523809526</v>
      </c>
      <c r="V58" s="1014">
        <f t="shared" si="18"/>
        <v>111.35315222962585</v>
      </c>
      <c r="W58" s="1028">
        <f t="shared" si="31"/>
        <v>3.3144475920679888</v>
      </c>
      <c r="X58" s="1015">
        <f t="shared" si="20"/>
        <v>100.63343552005108</v>
      </c>
      <c r="Y58" s="1067">
        <v>36</v>
      </c>
      <c r="Z58" s="1068">
        <v>50</v>
      </c>
      <c r="AA58" s="1041"/>
      <c r="AB58" s="1042"/>
      <c r="AC58" s="335" t="e">
        <f>(AB58/#REF!)*100</f>
        <v>#REF!</v>
      </c>
      <c r="AD58" s="919"/>
      <c r="AE58" s="920"/>
      <c r="AF58" s="921"/>
      <c r="AG58" s="922"/>
      <c r="AH58" s="923"/>
      <c r="AI58" s="924"/>
      <c r="AJ58" s="925"/>
      <c r="AK58" s="926"/>
      <c r="AL58" s="927"/>
      <c r="AM58" s="927"/>
      <c r="AN58" s="40">
        <v>0</v>
      </c>
      <c r="AO58" s="1026">
        <v>928</v>
      </c>
    </row>
    <row r="59" spans="1:44" s="546" customFormat="1" ht="15.75" customHeight="1" x14ac:dyDescent="0.25">
      <c r="A59" s="955">
        <v>94</v>
      </c>
      <c r="B59" s="956" t="s">
        <v>133</v>
      </c>
      <c r="C59" s="957" t="s">
        <v>454</v>
      </c>
      <c r="D59" s="975">
        <v>1808</v>
      </c>
      <c r="E59" s="954" t="s">
        <v>300</v>
      </c>
      <c r="F59" s="976" t="s">
        <v>36</v>
      </c>
      <c r="G59" s="1092">
        <v>19471682</v>
      </c>
      <c r="H59" s="1093"/>
      <c r="I59" s="1032"/>
      <c r="J59" s="1010"/>
      <c r="K59" s="977">
        <v>43418</v>
      </c>
      <c r="L59" s="945">
        <v>78</v>
      </c>
      <c r="M59" s="946">
        <v>577</v>
      </c>
      <c r="N59" s="947" t="s">
        <v>35</v>
      </c>
      <c r="O59" s="945"/>
      <c r="P59" s="978">
        <v>744</v>
      </c>
      <c r="Q59" s="1025">
        <f>AI2-K59</f>
        <v>363</v>
      </c>
      <c r="R59" s="1063">
        <v>51</v>
      </c>
      <c r="S59" s="1026">
        <v>1075</v>
      </c>
      <c r="T59" s="1013">
        <f t="shared" si="25"/>
        <v>4.6785714285714288</v>
      </c>
      <c r="U59" s="1029">
        <f>IF(AK$2=0," ",IF(S59=0," ",IF(P59=0," ",(S59-P59)/AK$2)))</f>
        <v>3.9404761904761907</v>
      </c>
      <c r="V59" s="1014">
        <f t="shared" si="18"/>
        <v>93.311122501281403</v>
      </c>
      <c r="W59" s="1029">
        <f>IF(AK$2=0,P59/Q59,S59/Q59)</f>
        <v>2.9614325068870522</v>
      </c>
      <c r="X59" s="1015">
        <f t="shared" si="20"/>
        <v>89.915172574159726</v>
      </c>
      <c r="Y59" s="1029">
        <v>38</v>
      </c>
      <c r="Z59" s="1063">
        <v>51</v>
      </c>
      <c r="AA59" s="1043"/>
      <c r="AB59" s="1044"/>
      <c r="AC59" s="335" t="e">
        <f>(AB59/#REF!)*100</f>
        <v>#REF!</v>
      </c>
      <c r="AD59" s="929"/>
      <c r="AE59" s="930"/>
      <c r="AF59" s="931"/>
      <c r="AG59" s="932"/>
      <c r="AH59" s="933"/>
      <c r="AI59" s="934"/>
      <c r="AJ59" s="935"/>
      <c r="AK59" s="936"/>
      <c r="AL59" s="937"/>
      <c r="AM59" s="937"/>
      <c r="AN59" s="40">
        <v>0</v>
      </c>
      <c r="AO59" s="1026">
        <v>944</v>
      </c>
    </row>
    <row r="60" spans="1:44" ht="15.75" customHeight="1" thickBot="1" x14ac:dyDescent="0.25">
      <c r="A60" s="982"/>
      <c r="B60" s="983">
        <f>COUNTA(A49:A59)</f>
        <v>11</v>
      </c>
      <c r="C60" s="1001"/>
      <c r="D60" s="1001"/>
      <c r="E60" s="1001"/>
      <c r="F60" s="1002"/>
      <c r="G60" s="1003"/>
      <c r="H60" s="1004"/>
      <c r="I60" s="1004"/>
      <c r="J60" s="1004"/>
      <c r="K60" s="1005"/>
      <c r="L60" s="990">
        <f>AVERAGEA(L49:L59)</f>
        <v>75.099999999999994</v>
      </c>
      <c r="M60" s="991">
        <f>AVERAGEA(M49:M59)</f>
        <v>682.3</v>
      </c>
      <c r="N60" s="1006"/>
      <c r="O60" s="1007"/>
      <c r="P60" s="994">
        <f t="shared" ref="P60:W60" si="32">AVERAGEA(P49:P59)</f>
        <v>801.18181818181813</v>
      </c>
      <c r="Q60" s="991">
        <f t="shared" si="32"/>
        <v>351.27272727272725</v>
      </c>
      <c r="R60" s="995">
        <f t="shared" si="32"/>
        <v>50.090909090909093</v>
      </c>
      <c r="S60" s="996">
        <f t="shared" si="32"/>
        <v>1155.909090909091</v>
      </c>
      <c r="T60" s="997">
        <f t="shared" si="32"/>
        <v>4.9675324675324672</v>
      </c>
      <c r="U60" s="997">
        <f t="shared" si="32"/>
        <v>4.2229437229437226</v>
      </c>
      <c r="V60" s="1071">
        <f t="shared" si="32"/>
        <v>100.00000000000001</v>
      </c>
      <c r="W60" s="997">
        <f t="shared" si="32"/>
        <v>3.2935848557089056</v>
      </c>
      <c r="X60" s="1008"/>
      <c r="Y60" s="1036">
        <f>AVERAGEA(Y49:Y59)</f>
        <v>36.136363636363633</v>
      </c>
      <c r="Z60" s="1036">
        <f>AVERAGEA(Z49:Z59)</f>
        <v>50.090909090909093</v>
      </c>
      <c r="AA60" s="1037" t="e">
        <f>AVERAGEA(AA49:AA59)</f>
        <v>#DIV/0!</v>
      </c>
      <c r="AB60" s="1037" t="e">
        <f>AVERAGEA(AB49:AB59)</f>
        <v>#DIV/0!</v>
      </c>
      <c r="AC60" s="1000"/>
      <c r="AD60" s="722"/>
      <c r="AE60" s="705"/>
      <c r="AF60" s="542"/>
      <c r="AG60" s="645"/>
      <c r="AH60" s="543"/>
      <c r="AI60" s="544"/>
      <c r="AJ60" s="542"/>
      <c r="AK60" s="542"/>
      <c r="AL60" s="542"/>
      <c r="AM60" s="542"/>
      <c r="AN60" s="542"/>
      <c r="AO60" s="916"/>
    </row>
    <row r="61" spans="1:44" ht="15.75" customHeight="1" thickBot="1" x14ac:dyDescent="0.25">
      <c r="A61" s="1094" t="s">
        <v>255</v>
      </c>
      <c r="B61" s="1095"/>
      <c r="C61" s="1095"/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  <c r="N61" s="1095"/>
      <c r="O61" s="1095"/>
      <c r="P61" s="1095"/>
      <c r="Q61" s="1095"/>
      <c r="R61" s="1095"/>
      <c r="S61" s="1095"/>
      <c r="T61" s="1095"/>
      <c r="U61" s="1095"/>
      <c r="V61" s="1095"/>
      <c r="W61" s="1095"/>
      <c r="X61" s="1095"/>
      <c r="Y61" s="1033"/>
      <c r="Z61" s="1033"/>
      <c r="AA61" s="1033"/>
      <c r="AB61" s="1033"/>
      <c r="AC61" s="870"/>
      <c r="AD61" s="702"/>
      <c r="AE61" s="699"/>
      <c r="AF61" s="699"/>
      <c r="AG61" s="645"/>
      <c r="AH61" s="74"/>
      <c r="AI61" s="33"/>
      <c r="AJ61" s="33"/>
      <c r="AK61" s="33"/>
      <c r="AL61" s="33"/>
      <c r="AM61" s="33"/>
      <c r="AN61" s="33"/>
      <c r="AO61" s="896"/>
    </row>
    <row r="62" spans="1:44" ht="15.75" customHeight="1" thickBot="1" x14ac:dyDescent="0.3">
      <c r="A62" s="881">
        <v>77</v>
      </c>
      <c r="B62" s="912" t="s">
        <v>132</v>
      </c>
      <c r="C62" s="907" t="s">
        <v>331</v>
      </c>
      <c r="D62" s="961" t="s">
        <v>332</v>
      </c>
      <c r="E62" s="954" t="s">
        <v>333</v>
      </c>
      <c r="F62" s="908" t="s">
        <v>36</v>
      </c>
      <c r="G62" s="1096">
        <v>3550500</v>
      </c>
      <c r="H62" s="1100"/>
      <c r="I62" s="1100"/>
      <c r="J62" s="1106"/>
      <c r="K62" s="909">
        <v>43389</v>
      </c>
      <c r="L62" s="904">
        <v>75</v>
      </c>
      <c r="M62" s="905">
        <v>668</v>
      </c>
      <c r="N62" s="906">
        <v>91</v>
      </c>
      <c r="O62" s="888">
        <v>6</v>
      </c>
      <c r="P62" s="896">
        <v>994</v>
      </c>
      <c r="Q62" s="1020">
        <f>AI2-K62</f>
        <v>392</v>
      </c>
      <c r="R62" s="1061">
        <v>49</v>
      </c>
      <c r="S62" s="1026">
        <v>1295</v>
      </c>
      <c r="T62" s="1027">
        <f>(S62-AO62)/$AM$2</f>
        <v>3.2142857142857144</v>
      </c>
      <c r="U62" s="1013">
        <f>IF(AK$2=0," ",IF(S62=0," ",IF(P62=0," ",(S62-P62)/AK$2)))</f>
        <v>3.5833333333333335</v>
      </c>
      <c r="V62" s="1014">
        <f>IF(U62=0," ",(U62/U$71)*100)</f>
        <v>95.961742826780039</v>
      </c>
      <c r="W62" s="1027">
        <f t="shared" ref="W62:W70" si="33">IF(AK$2=0,P62/Q62,S62/Q62)</f>
        <v>3.3035714285714284</v>
      </c>
      <c r="X62" s="1015">
        <f>IF(W62=0," ",(W62/W$71)*100)</f>
        <v>103.55397060723388</v>
      </c>
      <c r="Y62" s="1066">
        <v>33</v>
      </c>
      <c r="Z62" s="1061">
        <v>49</v>
      </c>
      <c r="AA62" s="1064"/>
      <c r="AB62" s="1064"/>
      <c r="AC62" s="335" t="e">
        <f>(AB62/#REF!)*100</f>
        <v>#REF!</v>
      </c>
      <c r="AD62" s="774"/>
      <c r="AE62" s="706"/>
      <c r="AF62" s="214"/>
      <c r="AG62" s="215"/>
      <c r="AH62" s="72"/>
      <c r="AI62" s="42"/>
      <c r="AJ62" s="40" t="str">
        <f t="shared" ref="AJ62:AJ70" si="34">IF(AI62="ET","ET",IF(AI62=0," ",K62-AI62))</f>
        <v xml:space="preserve"> </v>
      </c>
      <c r="AK62" s="17"/>
      <c r="AL62" s="48">
        <f t="shared" ref="AL62:AL70" si="35">IF(AJ62="ET",0,IF(AJ62=0," ",IF(AJ62&lt;1004,1.3,IF(AJ62&lt;1339,0.8,IF(AJ62&lt;1704,0.4,0)))))</f>
        <v>0</v>
      </c>
      <c r="AM62" s="48"/>
      <c r="AN62" s="40">
        <v>0</v>
      </c>
      <c r="AO62" s="1026">
        <v>1205</v>
      </c>
    </row>
    <row r="63" spans="1:44" ht="15.75" customHeight="1" thickBot="1" x14ac:dyDescent="0.3">
      <c r="A63" s="881">
        <v>78</v>
      </c>
      <c r="B63" s="912" t="s">
        <v>132</v>
      </c>
      <c r="C63" s="907" t="s">
        <v>334</v>
      </c>
      <c r="D63" s="961" t="s">
        <v>335</v>
      </c>
      <c r="E63" s="954" t="s">
        <v>333</v>
      </c>
      <c r="F63" s="908" t="s">
        <v>36</v>
      </c>
      <c r="G63" s="1096">
        <v>3550503</v>
      </c>
      <c r="H63" s="1100"/>
      <c r="I63" s="1100"/>
      <c r="J63" s="1106"/>
      <c r="K63" s="909">
        <v>43348</v>
      </c>
      <c r="L63" s="904">
        <v>80</v>
      </c>
      <c r="M63" s="905">
        <v>805</v>
      </c>
      <c r="N63" s="906">
        <v>100</v>
      </c>
      <c r="O63" s="904">
        <v>1</v>
      </c>
      <c r="P63" s="896">
        <v>1240</v>
      </c>
      <c r="Q63" s="1020">
        <f>AI2-K63</f>
        <v>433</v>
      </c>
      <c r="R63" s="1061">
        <v>53</v>
      </c>
      <c r="S63" s="1026">
        <v>1505</v>
      </c>
      <c r="T63" s="1027">
        <f t="shared" ref="T63:T70" si="36">(S63-AO63)/$AM$2</f>
        <v>3.2142857142857144</v>
      </c>
      <c r="U63" s="1013">
        <f t="shared" ref="U63:U70" si="37">IF(AK$2=0," ",IF(S63=0," ",IF(P63=0," ",(S63-P63)/AK$2)))</f>
        <v>3.1547619047619047</v>
      </c>
      <c r="V63" s="1014">
        <f t="shared" ref="V63:V70" si="38">IF(U63=0," ",(U63/U$71)*100)</f>
        <v>84.484590860786398</v>
      </c>
      <c r="W63" s="1027">
        <f t="shared" si="33"/>
        <v>3.4757505773672057</v>
      </c>
      <c r="X63" s="1015">
        <f t="shared" ref="X63:X70" si="39">IF(W63=0," ",(W63/W$71)*100)</f>
        <v>108.9511097032354</v>
      </c>
      <c r="Y63" s="1066">
        <v>38</v>
      </c>
      <c r="Z63" s="1061">
        <v>53</v>
      </c>
      <c r="AA63" s="1064"/>
      <c r="AB63" s="1064"/>
      <c r="AC63" s="335" t="e">
        <f>(AB63/#REF!)*100</f>
        <v>#REF!</v>
      </c>
      <c r="AD63" s="774"/>
      <c r="AE63" s="706"/>
      <c r="AF63" s="214"/>
      <c r="AG63" s="215"/>
      <c r="AH63" s="72"/>
      <c r="AI63" s="42"/>
      <c r="AJ63" s="40" t="str">
        <f t="shared" si="34"/>
        <v xml:space="preserve"> </v>
      </c>
      <c r="AK63" s="17"/>
      <c r="AL63" s="48">
        <f t="shared" si="35"/>
        <v>0</v>
      </c>
      <c r="AM63" s="48"/>
      <c r="AN63" s="40">
        <v>0</v>
      </c>
      <c r="AO63" s="1026">
        <v>1415</v>
      </c>
    </row>
    <row r="64" spans="1:44" ht="15.75" customHeight="1" thickBot="1" x14ac:dyDescent="0.3">
      <c r="A64" s="881">
        <v>79</v>
      </c>
      <c r="B64" s="912" t="s">
        <v>132</v>
      </c>
      <c r="C64" s="907" t="s">
        <v>334</v>
      </c>
      <c r="D64" s="961" t="s">
        <v>336</v>
      </c>
      <c r="E64" s="954" t="s">
        <v>333</v>
      </c>
      <c r="F64" s="908" t="s">
        <v>36</v>
      </c>
      <c r="G64" s="1096">
        <v>3559914</v>
      </c>
      <c r="H64" s="1100"/>
      <c r="I64" s="1100"/>
      <c r="J64" s="1106"/>
      <c r="K64" s="909">
        <v>43351</v>
      </c>
      <c r="L64" s="904">
        <v>90</v>
      </c>
      <c r="M64" s="905">
        <v>795</v>
      </c>
      <c r="N64" s="906">
        <v>123</v>
      </c>
      <c r="O64" s="904">
        <v>9</v>
      </c>
      <c r="P64" s="896">
        <v>1133</v>
      </c>
      <c r="Q64" s="1020">
        <f>AI2-K64</f>
        <v>430</v>
      </c>
      <c r="R64" s="1061">
        <v>54</v>
      </c>
      <c r="S64" s="1026">
        <v>1510</v>
      </c>
      <c r="T64" s="1027">
        <f t="shared" si="36"/>
        <v>5.8928571428571432</v>
      </c>
      <c r="U64" s="1013">
        <f t="shared" si="37"/>
        <v>4.4880952380952381</v>
      </c>
      <c r="V64" s="1014">
        <f t="shared" si="38"/>
        <v>120.1912858660999</v>
      </c>
      <c r="W64" s="1027">
        <f t="shared" si="33"/>
        <v>3.5116279069767442</v>
      </c>
      <c r="X64" s="1015">
        <f t="shared" si="39"/>
        <v>110.07572287300688</v>
      </c>
      <c r="Y64" s="1066">
        <v>38.5</v>
      </c>
      <c r="Z64" s="1061">
        <v>54</v>
      </c>
      <c r="AA64" s="1064"/>
      <c r="AB64" s="1064"/>
      <c r="AC64" s="335" t="e">
        <f>(AB64/#REF!)*100</f>
        <v>#REF!</v>
      </c>
      <c r="AD64" s="774"/>
      <c r="AE64" s="706"/>
      <c r="AF64" s="214"/>
      <c r="AG64" s="215"/>
      <c r="AH64" s="72"/>
      <c r="AI64" s="42"/>
      <c r="AJ64" s="40" t="str">
        <f t="shared" si="34"/>
        <v xml:space="preserve"> </v>
      </c>
      <c r="AK64" s="17"/>
      <c r="AL64" s="48">
        <f t="shared" si="35"/>
        <v>0</v>
      </c>
      <c r="AM64" s="48"/>
      <c r="AN64" s="40">
        <v>0</v>
      </c>
      <c r="AO64" s="1026">
        <v>1345</v>
      </c>
    </row>
    <row r="65" spans="1:41" ht="15.75" customHeight="1" thickBot="1" x14ac:dyDescent="0.3">
      <c r="A65" s="881">
        <v>80</v>
      </c>
      <c r="B65" s="912" t="s">
        <v>132</v>
      </c>
      <c r="C65" s="907" t="s">
        <v>298</v>
      </c>
      <c r="D65" s="961" t="s">
        <v>339</v>
      </c>
      <c r="E65" s="954" t="s">
        <v>338</v>
      </c>
      <c r="F65" s="908" t="s">
        <v>36</v>
      </c>
      <c r="G65" s="1096">
        <v>3559913</v>
      </c>
      <c r="H65" s="1100"/>
      <c r="I65" s="1100"/>
      <c r="J65" s="1106"/>
      <c r="K65" s="909">
        <v>43352</v>
      </c>
      <c r="L65" s="904">
        <v>71</v>
      </c>
      <c r="M65" s="905">
        <v>718</v>
      </c>
      <c r="N65" s="906">
        <v>111</v>
      </c>
      <c r="O65" s="904">
        <v>9</v>
      </c>
      <c r="P65" s="896">
        <v>1098</v>
      </c>
      <c r="Q65" s="1020">
        <f>AI2-K65</f>
        <v>429</v>
      </c>
      <c r="R65" s="1061">
        <v>50</v>
      </c>
      <c r="S65" s="1026">
        <v>1475</v>
      </c>
      <c r="T65" s="1027">
        <f t="shared" si="36"/>
        <v>4.1071428571428568</v>
      </c>
      <c r="U65" s="1013">
        <f t="shared" si="37"/>
        <v>4.4880952380952381</v>
      </c>
      <c r="V65" s="1014">
        <f t="shared" si="38"/>
        <v>120.1912858660999</v>
      </c>
      <c r="W65" s="1027">
        <f t="shared" si="33"/>
        <v>3.438228438228438</v>
      </c>
      <c r="X65" s="1015">
        <f t="shared" si="39"/>
        <v>107.77493822412296</v>
      </c>
      <c r="Y65" s="1066">
        <v>38.5</v>
      </c>
      <c r="Z65" s="1061">
        <v>50</v>
      </c>
      <c r="AA65" s="1064"/>
      <c r="AB65" s="1064"/>
      <c r="AC65" s="335" t="e">
        <f>(AB65/#REF!)*100</f>
        <v>#REF!</v>
      </c>
      <c r="AD65" s="774"/>
      <c r="AE65" s="706"/>
      <c r="AF65" s="214"/>
      <c r="AG65" s="215"/>
      <c r="AH65" s="72"/>
      <c r="AI65" s="42"/>
      <c r="AJ65" s="40" t="str">
        <f t="shared" si="34"/>
        <v xml:space="preserve"> </v>
      </c>
      <c r="AK65" s="17"/>
      <c r="AL65" s="48">
        <f t="shared" si="35"/>
        <v>0</v>
      </c>
      <c r="AM65" s="48"/>
      <c r="AN65" s="40">
        <v>0</v>
      </c>
      <c r="AO65" s="1026">
        <v>1360</v>
      </c>
    </row>
    <row r="66" spans="1:41" ht="15.75" customHeight="1" thickBot="1" x14ac:dyDescent="0.3">
      <c r="A66" s="881">
        <v>81</v>
      </c>
      <c r="B66" s="912" t="s">
        <v>132</v>
      </c>
      <c r="C66" s="907" t="s">
        <v>340</v>
      </c>
      <c r="D66" s="961" t="s">
        <v>341</v>
      </c>
      <c r="E66" s="954" t="s">
        <v>338</v>
      </c>
      <c r="F66" s="908" t="s">
        <v>36</v>
      </c>
      <c r="G66" s="1096">
        <v>3584393</v>
      </c>
      <c r="H66" s="1100"/>
      <c r="I66" s="1100"/>
      <c r="J66" s="1106"/>
      <c r="K66" s="909">
        <v>43397</v>
      </c>
      <c r="L66" s="904">
        <v>68</v>
      </c>
      <c r="M66" s="1054"/>
      <c r="N66" s="906"/>
      <c r="O66" s="893"/>
      <c r="P66" s="896">
        <v>901</v>
      </c>
      <c r="Q66" s="1020">
        <f>AI2-K66</f>
        <v>384</v>
      </c>
      <c r="R66" s="1061">
        <v>48</v>
      </c>
      <c r="S66" s="1026">
        <v>1205</v>
      </c>
      <c r="T66" s="1027">
        <f t="shared" si="36"/>
        <v>4.1071428571428568</v>
      </c>
      <c r="U66" s="1013">
        <f t="shared" si="37"/>
        <v>3.6190476190476191</v>
      </c>
      <c r="V66" s="1014">
        <f t="shared" si="38"/>
        <v>96.9181721572795</v>
      </c>
      <c r="W66" s="1027">
        <f t="shared" si="33"/>
        <v>3.1380208333333335</v>
      </c>
      <c r="X66" s="1015">
        <f t="shared" si="39"/>
        <v>98.364610593695716</v>
      </c>
      <c r="Y66" s="1066">
        <v>33</v>
      </c>
      <c r="Z66" s="1061">
        <v>48</v>
      </c>
      <c r="AA66" s="1064"/>
      <c r="AB66" s="1064"/>
      <c r="AC66" s="335" t="e">
        <f>(AB66/#REF!)*100</f>
        <v>#REF!</v>
      </c>
      <c r="AD66" s="774"/>
      <c r="AE66" s="706"/>
      <c r="AF66" s="214"/>
      <c r="AG66" s="215"/>
      <c r="AH66" s="72"/>
      <c r="AI66" s="42"/>
      <c r="AJ66" s="40" t="str">
        <f t="shared" si="34"/>
        <v xml:space="preserve"> </v>
      </c>
      <c r="AK66" s="17"/>
      <c r="AL66" s="48">
        <f t="shared" si="35"/>
        <v>0</v>
      </c>
      <c r="AM66" s="48"/>
      <c r="AN66" s="40">
        <v>0</v>
      </c>
      <c r="AO66" s="1026">
        <v>1090</v>
      </c>
    </row>
    <row r="67" spans="1:41" ht="15.75" customHeight="1" thickBot="1" x14ac:dyDescent="0.3">
      <c r="A67" s="881">
        <v>83</v>
      </c>
      <c r="B67" s="912" t="s">
        <v>132</v>
      </c>
      <c r="C67" s="907" t="s">
        <v>348</v>
      </c>
      <c r="D67" s="961" t="s">
        <v>349</v>
      </c>
      <c r="E67" s="954" t="s">
        <v>338</v>
      </c>
      <c r="F67" s="908" t="s">
        <v>36</v>
      </c>
      <c r="G67" s="1096">
        <v>3526750</v>
      </c>
      <c r="H67" s="1100"/>
      <c r="I67" s="1100"/>
      <c r="J67" s="1106"/>
      <c r="K67" s="909">
        <v>43354</v>
      </c>
      <c r="L67" s="904">
        <v>79</v>
      </c>
      <c r="M67" s="905">
        <v>732</v>
      </c>
      <c r="N67" s="906">
        <v>102</v>
      </c>
      <c r="O67" s="893"/>
      <c r="P67" s="896">
        <v>950</v>
      </c>
      <c r="Q67" s="1020">
        <f>AI2-K67</f>
        <v>427</v>
      </c>
      <c r="R67" s="1061">
        <v>49</v>
      </c>
      <c r="S67" s="1026">
        <v>1285</v>
      </c>
      <c r="T67" s="1027">
        <f t="shared" si="36"/>
        <v>4.1071428571428568</v>
      </c>
      <c r="U67" s="1013">
        <f t="shared" si="37"/>
        <v>3.9880952380952381</v>
      </c>
      <c r="V67" s="1014">
        <f t="shared" si="38"/>
        <v>106.80127523910734</v>
      </c>
      <c r="W67" s="1027">
        <f t="shared" si="33"/>
        <v>3.0093676814988291</v>
      </c>
      <c r="X67" s="1015">
        <f t="shared" si="39"/>
        <v>94.331840305038938</v>
      </c>
      <c r="Y67" s="1066">
        <v>36.5</v>
      </c>
      <c r="Z67" s="1061">
        <v>49</v>
      </c>
      <c r="AA67" s="1064"/>
      <c r="AB67" s="1064"/>
      <c r="AC67" s="335" t="e">
        <f>(AB67/#REF!)*100</f>
        <v>#REF!</v>
      </c>
      <c r="AD67" s="774"/>
      <c r="AE67" s="706"/>
      <c r="AF67" s="214"/>
      <c r="AG67" s="215"/>
      <c r="AH67" s="72"/>
      <c r="AI67" s="42"/>
      <c r="AJ67" s="40" t="str">
        <f t="shared" si="34"/>
        <v xml:space="preserve"> </v>
      </c>
      <c r="AK67" s="17"/>
      <c r="AL67" s="48">
        <f t="shared" si="35"/>
        <v>0</v>
      </c>
      <c r="AM67" s="48"/>
      <c r="AN67" s="40">
        <v>0</v>
      </c>
      <c r="AO67" s="1026">
        <v>1170</v>
      </c>
    </row>
    <row r="68" spans="1:41" ht="15.75" customHeight="1" thickBot="1" x14ac:dyDescent="0.3">
      <c r="A68" s="881">
        <v>84</v>
      </c>
      <c r="B68" s="912" t="s">
        <v>132</v>
      </c>
      <c r="C68" s="907" t="s">
        <v>365</v>
      </c>
      <c r="D68" s="892">
        <v>835</v>
      </c>
      <c r="E68" s="954" t="s">
        <v>364</v>
      </c>
      <c r="F68" s="908" t="s">
        <v>36</v>
      </c>
      <c r="G68" s="1096" t="s">
        <v>469</v>
      </c>
      <c r="H68" s="1100"/>
      <c r="I68" s="1100"/>
      <c r="J68" s="1106"/>
      <c r="K68" s="909">
        <v>43344</v>
      </c>
      <c r="L68" s="904">
        <v>75</v>
      </c>
      <c r="M68" s="905">
        <v>685</v>
      </c>
      <c r="N68" s="906">
        <v>106</v>
      </c>
      <c r="O68" s="893">
        <v>5</v>
      </c>
      <c r="P68" s="896">
        <v>1018</v>
      </c>
      <c r="Q68" s="1020">
        <f>AI2-K68</f>
        <v>437</v>
      </c>
      <c r="R68" s="1061">
        <v>52</v>
      </c>
      <c r="S68" s="1026">
        <v>1235</v>
      </c>
      <c r="T68" s="1027">
        <f t="shared" si="36"/>
        <v>3.9285714285714284</v>
      </c>
      <c r="U68" s="1013">
        <f t="shared" si="37"/>
        <v>2.5833333333333335</v>
      </c>
      <c r="V68" s="1014">
        <f t="shared" si="38"/>
        <v>69.181721572794913</v>
      </c>
      <c r="W68" s="1027">
        <f t="shared" si="33"/>
        <v>2.8260869565217392</v>
      </c>
      <c r="X68" s="1015">
        <f t="shared" si="39"/>
        <v>88.586710460712425</v>
      </c>
      <c r="Y68" s="1066">
        <v>37</v>
      </c>
      <c r="Z68" s="1061">
        <v>52</v>
      </c>
      <c r="AA68" s="1064"/>
      <c r="AB68" s="1064"/>
      <c r="AC68" s="335" t="e">
        <f>(AB68/#REF!)*100</f>
        <v>#REF!</v>
      </c>
      <c r="AD68" s="774"/>
      <c r="AE68" s="706"/>
      <c r="AF68" s="214"/>
      <c r="AG68" s="215"/>
      <c r="AH68" s="72"/>
      <c r="AI68" s="42"/>
      <c r="AJ68" s="40" t="str">
        <f t="shared" si="34"/>
        <v xml:space="preserve"> </v>
      </c>
      <c r="AK68" s="17"/>
      <c r="AL68" s="48">
        <f t="shared" si="35"/>
        <v>0</v>
      </c>
      <c r="AM68" s="48"/>
      <c r="AN68" s="40">
        <v>0</v>
      </c>
      <c r="AO68" s="1026">
        <v>1125</v>
      </c>
    </row>
    <row r="69" spans="1:41" s="546" customFormat="1" ht="15.75" customHeight="1" thickBot="1" x14ac:dyDescent="0.3">
      <c r="A69" s="881">
        <v>85</v>
      </c>
      <c r="B69" s="912" t="s">
        <v>132</v>
      </c>
      <c r="C69" s="907" t="s">
        <v>470</v>
      </c>
      <c r="D69" s="961" t="s">
        <v>376</v>
      </c>
      <c r="E69" s="954" t="s">
        <v>375</v>
      </c>
      <c r="F69" s="908" t="s">
        <v>36</v>
      </c>
      <c r="G69" s="1096">
        <v>1429104</v>
      </c>
      <c r="H69" s="1100"/>
      <c r="I69" s="1100"/>
      <c r="J69" s="1106"/>
      <c r="K69" s="897">
        <v>43360</v>
      </c>
      <c r="L69" s="888">
        <v>74</v>
      </c>
      <c r="M69" s="899">
        <v>641</v>
      </c>
      <c r="N69" s="900"/>
      <c r="O69" s="893"/>
      <c r="P69" s="896">
        <v>940</v>
      </c>
      <c r="Q69" s="1020">
        <f>AI2-K69</f>
        <v>421</v>
      </c>
      <c r="R69" s="1061">
        <v>51.5</v>
      </c>
      <c r="S69" s="1026">
        <v>1305</v>
      </c>
      <c r="T69" s="1027">
        <f t="shared" si="36"/>
        <v>5</v>
      </c>
      <c r="U69" s="1013">
        <f t="shared" si="37"/>
        <v>4.3452380952380949</v>
      </c>
      <c r="V69" s="1014">
        <f t="shared" si="38"/>
        <v>116.36556854410203</v>
      </c>
      <c r="W69" s="1027">
        <f t="shared" si="33"/>
        <v>3.0997624703087885</v>
      </c>
      <c r="X69" s="1015">
        <f t="shared" si="39"/>
        <v>97.165361391495836</v>
      </c>
      <c r="Y69" s="1066">
        <v>39.5</v>
      </c>
      <c r="Z69" s="1061">
        <v>51.5</v>
      </c>
      <c r="AA69" s="1064"/>
      <c r="AB69" s="1064"/>
      <c r="AC69" s="335" t="e">
        <f>(AB69/#REF!)*100</f>
        <v>#REF!</v>
      </c>
      <c r="AD69" s="774"/>
      <c r="AE69" s="706"/>
      <c r="AF69" s="214"/>
      <c r="AG69" s="215"/>
      <c r="AH69" s="72"/>
      <c r="AI69" s="42"/>
      <c r="AJ69" s="40" t="str">
        <f t="shared" si="34"/>
        <v xml:space="preserve"> </v>
      </c>
      <c r="AK69" s="17"/>
      <c r="AL69" s="48">
        <f t="shared" si="35"/>
        <v>0</v>
      </c>
      <c r="AM69" s="48"/>
      <c r="AN69" s="40">
        <v>0</v>
      </c>
      <c r="AO69" s="1026">
        <v>1165</v>
      </c>
    </row>
    <row r="70" spans="1:41" ht="15.75" x14ac:dyDescent="0.25">
      <c r="A70" s="881">
        <v>86</v>
      </c>
      <c r="B70" s="912" t="s">
        <v>132</v>
      </c>
      <c r="C70" s="907" t="s">
        <v>377</v>
      </c>
      <c r="D70" s="961" t="s">
        <v>378</v>
      </c>
      <c r="E70" s="954" t="s">
        <v>375</v>
      </c>
      <c r="F70" s="908" t="s">
        <v>36</v>
      </c>
      <c r="G70" s="1103">
        <v>1431814</v>
      </c>
      <c r="H70" s="1104"/>
      <c r="I70" s="1104"/>
      <c r="J70" s="1105"/>
      <c r="K70" s="897">
        <v>43384</v>
      </c>
      <c r="L70" s="888">
        <v>69</v>
      </c>
      <c r="M70" s="899">
        <v>730</v>
      </c>
      <c r="N70" s="900"/>
      <c r="O70" s="893"/>
      <c r="P70" s="896">
        <v>873</v>
      </c>
      <c r="Q70" s="1020">
        <f>AI2-K70</f>
        <v>397</v>
      </c>
      <c r="R70" s="1061">
        <v>47.5</v>
      </c>
      <c r="S70" s="1026">
        <v>1155</v>
      </c>
      <c r="T70" s="1027">
        <f t="shared" si="36"/>
        <v>3.9285714285714284</v>
      </c>
      <c r="U70" s="1013">
        <f t="shared" si="37"/>
        <v>3.3571428571428572</v>
      </c>
      <c r="V70" s="1014">
        <f t="shared" si="38"/>
        <v>89.90435706695007</v>
      </c>
      <c r="W70" s="1027">
        <f t="shared" si="33"/>
        <v>2.9093198992443323</v>
      </c>
      <c r="X70" s="1015">
        <f t="shared" si="39"/>
        <v>91.195735841458074</v>
      </c>
      <c r="Y70" s="1066">
        <v>38</v>
      </c>
      <c r="Z70" s="1061">
        <v>47.5</v>
      </c>
      <c r="AA70" s="1064"/>
      <c r="AB70" s="1064"/>
      <c r="AC70" s="335" t="e">
        <f>(AB70/#REF!)*100</f>
        <v>#REF!</v>
      </c>
      <c r="AD70" s="774"/>
      <c r="AE70" s="706"/>
      <c r="AF70" s="214"/>
      <c r="AG70" s="215"/>
      <c r="AH70" s="72"/>
      <c r="AI70" s="42"/>
      <c r="AJ70" s="40" t="str">
        <f t="shared" si="34"/>
        <v xml:space="preserve"> </v>
      </c>
      <c r="AK70" s="17"/>
      <c r="AL70" s="48">
        <f t="shared" si="35"/>
        <v>0</v>
      </c>
      <c r="AM70" s="48"/>
      <c r="AN70" s="40">
        <v>0</v>
      </c>
      <c r="AO70" s="1026">
        <v>1045</v>
      </c>
    </row>
    <row r="71" spans="1:41" ht="16.5" thickBot="1" x14ac:dyDescent="0.25">
      <c r="A71" s="982"/>
      <c r="B71" s="983">
        <f>COUNTA(A62:A70)</f>
        <v>9</v>
      </c>
      <c r="C71" s="984"/>
      <c r="D71" s="984"/>
      <c r="E71" s="984"/>
      <c r="F71" s="985"/>
      <c r="G71" s="986"/>
      <c r="H71" s="987"/>
      <c r="I71" s="987"/>
      <c r="J71" s="988"/>
      <c r="K71" s="989"/>
      <c r="L71" s="990">
        <f>AVERAGEA(L62:L70)</f>
        <v>75.666666666666671</v>
      </c>
      <c r="M71" s="991">
        <f>AVERAGEA(M62:M70)</f>
        <v>721.75</v>
      </c>
      <c r="N71" s="992"/>
      <c r="O71" s="993"/>
      <c r="P71" s="994">
        <f t="shared" ref="P71:U71" si="40">AVERAGEA(P62:P70)</f>
        <v>1016.3333333333334</v>
      </c>
      <c r="Q71" s="991">
        <f t="shared" si="40"/>
        <v>416.66666666666669</v>
      </c>
      <c r="R71" s="995">
        <f t="shared" si="40"/>
        <v>50.444444444444443</v>
      </c>
      <c r="S71" s="996">
        <f t="shared" si="40"/>
        <v>1330</v>
      </c>
      <c r="T71" s="997">
        <f t="shared" si="40"/>
        <v>4.166666666666667</v>
      </c>
      <c r="U71" s="997">
        <f t="shared" si="40"/>
        <v>3.7341269841269837</v>
      </c>
      <c r="V71" s="998">
        <f>AVERAGEA(V62:V70)</f>
        <v>100.00000000000001</v>
      </c>
      <c r="W71" s="997">
        <f>AVERAGEA(W62:W70)</f>
        <v>3.1901929102278705</v>
      </c>
      <c r="X71" s="999"/>
      <c r="Y71" s="1036">
        <f>AVERAGEA(Y62:Y70)</f>
        <v>36.888888888888886</v>
      </c>
      <c r="Z71" s="1036">
        <f>AVERAGEA(Z62:Z70)</f>
        <v>50.444444444444443</v>
      </c>
      <c r="AA71" s="1037" t="e">
        <f>AVERAGEA(AA62:AA70)</f>
        <v>#DIV/0!</v>
      </c>
      <c r="AB71" s="1037" t="e">
        <f>AVERAGEA(AB62:AB70)</f>
        <v>#DIV/0!</v>
      </c>
      <c r="AC71" s="1000"/>
      <c r="AD71" s="722"/>
      <c r="AE71" s="705"/>
      <c r="AF71" s="542"/>
      <c r="AG71" s="645"/>
      <c r="AH71" s="543"/>
      <c r="AI71" s="544"/>
      <c r="AJ71" s="542"/>
      <c r="AK71" s="542"/>
      <c r="AL71" s="542"/>
      <c r="AM71" s="542"/>
      <c r="AN71" s="542"/>
    </row>
    <row r="72" spans="1:41" ht="20.25" thickBot="1" x14ac:dyDescent="0.25">
      <c r="A72" s="1094" t="s">
        <v>475</v>
      </c>
      <c r="B72" s="1095"/>
      <c r="C72" s="1095"/>
      <c r="D72" s="1095"/>
      <c r="E72" s="1095"/>
      <c r="F72" s="1095"/>
      <c r="G72" s="1095"/>
      <c r="H72" s="1095"/>
      <c r="I72" s="1095"/>
      <c r="J72" s="1095"/>
      <c r="K72" s="1095"/>
      <c r="L72" s="1095"/>
      <c r="M72" s="1095"/>
      <c r="N72" s="1095"/>
      <c r="O72" s="1095"/>
      <c r="P72" s="1095"/>
      <c r="Q72" s="1095"/>
      <c r="R72" s="1095"/>
      <c r="S72" s="1095"/>
      <c r="T72" s="1095"/>
      <c r="U72" s="1095"/>
      <c r="V72" s="1095"/>
      <c r="W72" s="1095"/>
      <c r="X72" s="1095"/>
      <c r="Y72" s="1033"/>
      <c r="Z72" s="1033"/>
      <c r="AA72" s="1033"/>
      <c r="AB72" s="1033"/>
      <c r="AC72" s="747"/>
      <c r="AD72" s="717"/>
      <c r="AE72" s="33"/>
      <c r="AF72" s="33"/>
      <c r="AG72" s="645"/>
      <c r="AH72" s="74"/>
      <c r="AI72" s="33"/>
      <c r="AJ72" s="33"/>
      <c r="AK72" s="33"/>
      <c r="AL72" s="33"/>
      <c r="AM72" s="33"/>
      <c r="AN72" s="33"/>
      <c r="AO72" s="896"/>
    </row>
    <row r="73" spans="1:41" ht="16.5" thickBot="1" x14ac:dyDescent="0.3">
      <c r="A73" s="881">
        <v>87</v>
      </c>
      <c r="B73" s="882" t="s">
        <v>133</v>
      </c>
      <c r="C73" s="907" t="s">
        <v>322</v>
      </c>
      <c r="D73" s="961" t="s">
        <v>337</v>
      </c>
      <c r="E73" s="954" t="s">
        <v>338</v>
      </c>
      <c r="F73" s="908" t="s">
        <v>36</v>
      </c>
      <c r="G73" s="1096">
        <v>3559916</v>
      </c>
      <c r="H73" s="1100"/>
      <c r="I73" s="1100"/>
      <c r="J73" s="903"/>
      <c r="K73" s="909">
        <v>43424</v>
      </c>
      <c r="L73" s="904">
        <v>95</v>
      </c>
      <c r="M73" s="905">
        <v>806</v>
      </c>
      <c r="N73" s="906">
        <v>125</v>
      </c>
      <c r="O73" s="904">
        <v>9</v>
      </c>
      <c r="P73" s="896">
        <v>956</v>
      </c>
      <c r="Q73" s="1020">
        <f>AI2-K73</f>
        <v>357</v>
      </c>
      <c r="R73" s="1067">
        <v>52</v>
      </c>
      <c r="S73" s="1026">
        <v>1300</v>
      </c>
      <c r="T73" s="1027">
        <f>(S73-AO73)/$AM$2</f>
        <v>3.75</v>
      </c>
      <c r="U73" s="1013">
        <f t="shared" ref="U73:U74" si="41">IF(AK$2=0," ",IF(S73=0," ",IF(P73=0," ",(S73-P73)/AK$2)))</f>
        <v>4.0952380952380949</v>
      </c>
      <c r="V73" s="1014">
        <f>IF(U73=0," ",(U73/U$77)*100)</f>
        <v>103.14842578710646</v>
      </c>
      <c r="W73" s="1013">
        <f t="shared" ref="W73:W74" si="42">IF(AK$2=0,P73/Q73,S73/Q73)</f>
        <v>3.6414565826330532</v>
      </c>
      <c r="X73" s="1015">
        <f>IF(W73=0," ",(W73/W$77)*100)</f>
        <v>105.78343612212986</v>
      </c>
      <c r="Y73" s="1070">
        <v>38</v>
      </c>
      <c r="Z73" s="1070">
        <v>52</v>
      </c>
      <c r="AA73" s="1045"/>
      <c r="AB73" s="1046"/>
      <c r="AC73" s="335" t="e">
        <f>(AB73/#REF!)*100</f>
        <v>#REF!</v>
      </c>
      <c r="AD73" s="774"/>
      <c r="AE73" s="706"/>
      <c r="AF73" s="119"/>
      <c r="AG73" s="215">
        <f>+AF73-K73</f>
        <v>-43424</v>
      </c>
      <c r="AH73" s="72"/>
      <c r="AI73" s="42"/>
      <c r="AJ73" s="40" t="str">
        <f>IF(AI73="ET","ET",IF(AI73=0," ",K73-AI73))</f>
        <v xml:space="preserve"> </v>
      </c>
      <c r="AK73" s="17"/>
      <c r="AL73" s="48">
        <f>IF(AJ73="ET",0,IF(AJ73=0," ",IF(AJ73&lt;1004,1.3,IF(AJ73&lt;1339,0.8,IF(AJ73&lt;1704,0.4,0)))))</f>
        <v>0</v>
      </c>
      <c r="AM73" s="48"/>
      <c r="AN73" s="40">
        <v>0</v>
      </c>
      <c r="AO73" s="1026">
        <v>1195</v>
      </c>
    </row>
    <row r="74" spans="1:41" ht="15.75" customHeight="1" thickBot="1" x14ac:dyDescent="0.3">
      <c r="A74" s="881">
        <v>88</v>
      </c>
      <c r="B74" s="882" t="s">
        <v>133</v>
      </c>
      <c r="C74" s="907" t="s">
        <v>344</v>
      </c>
      <c r="D74" s="961" t="s">
        <v>345</v>
      </c>
      <c r="E74" s="954" t="s">
        <v>338</v>
      </c>
      <c r="F74" s="908" t="s">
        <v>36</v>
      </c>
      <c r="G74" s="1096">
        <v>3583433</v>
      </c>
      <c r="H74" s="1100"/>
      <c r="I74" s="1100"/>
      <c r="J74" s="903"/>
      <c r="K74" s="909">
        <v>43430</v>
      </c>
      <c r="L74" s="904">
        <v>75</v>
      </c>
      <c r="M74" s="1054"/>
      <c r="N74" s="906"/>
      <c r="O74" s="904"/>
      <c r="P74" s="896">
        <v>834</v>
      </c>
      <c r="Q74" s="1020">
        <f>AI2-K74</f>
        <v>351</v>
      </c>
      <c r="R74" s="1067">
        <v>49</v>
      </c>
      <c r="S74" s="1026">
        <v>1185</v>
      </c>
      <c r="T74" s="1027">
        <f t="shared" ref="T74:T76" si="43">(S74-AO74)/$AM$2</f>
        <v>5.7142857142857144</v>
      </c>
      <c r="U74" s="1013">
        <f t="shared" si="41"/>
        <v>4.1785714285714288</v>
      </c>
      <c r="V74" s="1014">
        <f t="shared" ref="V74:V76" si="44">IF(U74=0," ",(U74/U$77)*100)</f>
        <v>105.24737631184409</v>
      </c>
      <c r="W74" s="1013">
        <f t="shared" si="42"/>
        <v>3.3760683760683761</v>
      </c>
      <c r="X74" s="1015">
        <f t="shared" ref="X74:X76" si="45">IF(W74=0," ",(W74/W$77)*100)</f>
        <v>98.073972680881923</v>
      </c>
      <c r="Y74" s="1070">
        <v>37</v>
      </c>
      <c r="Z74" s="1070">
        <v>49</v>
      </c>
      <c r="AA74" s="1047"/>
      <c r="AB74" s="1048"/>
      <c r="AC74" s="335" t="e">
        <f>(AB74/#REF!)*100</f>
        <v>#REF!</v>
      </c>
      <c r="AD74" s="901"/>
      <c r="AE74" s="902"/>
      <c r="AF74" s="119"/>
      <c r="AG74" s="215"/>
      <c r="AH74" s="72"/>
      <c r="AI74" s="42"/>
      <c r="AJ74" s="40"/>
      <c r="AK74" s="17"/>
      <c r="AL74" s="48"/>
      <c r="AM74" s="48"/>
      <c r="AN74" s="40">
        <v>0</v>
      </c>
      <c r="AO74" s="1026">
        <v>1025</v>
      </c>
    </row>
    <row r="75" spans="1:41" ht="16.5" thickBot="1" x14ac:dyDescent="0.3">
      <c r="A75" s="881">
        <v>91</v>
      </c>
      <c r="B75" s="882" t="s">
        <v>133</v>
      </c>
      <c r="C75" s="907" t="s">
        <v>342</v>
      </c>
      <c r="D75" s="961" t="s">
        <v>343</v>
      </c>
      <c r="E75" s="954" t="s">
        <v>338</v>
      </c>
      <c r="F75" s="908" t="s">
        <v>36</v>
      </c>
      <c r="G75" s="1096">
        <v>3535645</v>
      </c>
      <c r="H75" s="1100"/>
      <c r="I75" s="1100"/>
      <c r="J75" s="903"/>
      <c r="K75" s="909">
        <v>43413</v>
      </c>
      <c r="L75" s="904">
        <v>78</v>
      </c>
      <c r="M75" s="905">
        <v>672</v>
      </c>
      <c r="N75" s="906">
        <v>100</v>
      </c>
      <c r="O75" s="904" t="s">
        <v>23</v>
      </c>
      <c r="P75" s="896">
        <v>1010</v>
      </c>
      <c r="Q75" s="1020">
        <f>AI2-K75</f>
        <v>368</v>
      </c>
      <c r="R75" s="1067">
        <v>53</v>
      </c>
      <c r="S75" s="1026">
        <v>1360</v>
      </c>
      <c r="T75" s="1027">
        <f t="shared" si="43"/>
        <v>5</v>
      </c>
      <c r="U75" s="1013">
        <f t="shared" ref="U75:U76" si="46">IF(AK$2=0," ",IF(S75=0," ",IF(P75=0," ",(S75-P75)/AK$2)))</f>
        <v>4.166666666666667</v>
      </c>
      <c r="V75" s="1014">
        <f t="shared" si="44"/>
        <v>104.94752623688157</v>
      </c>
      <c r="W75" s="1013">
        <f t="shared" ref="W75:W76" si="47">IF(AK$2=0,P75/Q75,S75/Q75)</f>
        <v>3.6956521739130435</v>
      </c>
      <c r="X75" s="1015">
        <f t="shared" si="45"/>
        <v>107.35780498749266</v>
      </c>
      <c r="Y75" s="1070">
        <v>45</v>
      </c>
      <c r="Z75" s="1070">
        <v>53</v>
      </c>
      <c r="AA75" s="1045"/>
      <c r="AB75" s="1046"/>
      <c r="AC75" s="335" t="e">
        <f>(AB75/#REF!)*100</f>
        <v>#REF!</v>
      </c>
      <c r="AD75" s="774"/>
      <c r="AE75" s="706"/>
      <c r="AF75" s="119"/>
      <c r="AG75" s="215">
        <f>+AF75-K75</f>
        <v>-43413</v>
      </c>
      <c r="AH75" s="72"/>
      <c r="AI75" s="42"/>
      <c r="AJ75" s="40" t="str">
        <f>IF(AI75="ET","ET",IF(AI75=0," ",K75-AI75))</f>
        <v xml:space="preserve"> </v>
      </c>
      <c r="AK75" s="17"/>
      <c r="AL75" s="48">
        <f>IF(AJ75="ET",0,IF(AJ75=0," ",IF(AJ75&lt;1004,1.3,IF(AJ75&lt;1339,0.8,IF(AJ75&lt;1704,0.4,0)))))</f>
        <v>0</v>
      </c>
      <c r="AM75" s="48"/>
      <c r="AN75" s="40">
        <v>0</v>
      </c>
      <c r="AO75" s="1026">
        <v>1220</v>
      </c>
    </row>
    <row r="76" spans="1:41" ht="15.75" x14ac:dyDescent="0.25">
      <c r="A76" s="881">
        <v>92</v>
      </c>
      <c r="B76" s="882" t="s">
        <v>133</v>
      </c>
      <c r="C76" s="890" t="s">
        <v>346</v>
      </c>
      <c r="D76" s="894" t="s">
        <v>347</v>
      </c>
      <c r="E76" s="952" t="s">
        <v>338</v>
      </c>
      <c r="F76" s="895" t="s">
        <v>36</v>
      </c>
      <c r="G76" s="1103">
        <v>3570149</v>
      </c>
      <c r="H76" s="1104"/>
      <c r="I76" s="1104"/>
      <c r="J76" s="903"/>
      <c r="K76" s="897">
        <v>43408</v>
      </c>
      <c r="L76" s="888">
        <v>70</v>
      </c>
      <c r="M76" s="898">
        <v>629</v>
      </c>
      <c r="N76" s="906">
        <v>100</v>
      </c>
      <c r="O76" s="904" t="s">
        <v>23</v>
      </c>
      <c r="P76" s="896">
        <v>851</v>
      </c>
      <c r="Q76" s="1020">
        <f>AI2-K76</f>
        <v>373</v>
      </c>
      <c r="R76" s="1067">
        <v>49</v>
      </c>
      <c r="S76" s="1026">
        <v>1140</v>
      </c>
      <c r="T76" s="1027">
        <f t="shared" si="43"/>
        <v>3.9285714285714284</v>
      </c>
      <c r="U76" s="1013">
        <f t="shared" si="46"/>
        <v>3.4404761904761907</v>
      </c>
      <c r="V76" s="1014">
        <f t="shared" si="44"/>
        <v>86.656671664167931</v>
      </c>
      <c r="W76" s="1013">
        <f t="shared" si="47"/>
        <v>3.0563002680965146</v>
      </c>
      <c r="X76" s="1015">
        <f t="shared" si="45"/>
        <v>88.784786209495579</v>
      </c>
      <c r="Y76" s="1070">
        <v>33.5</v>
      </c>
      <c r="Z76" s="1070">
        <v>49</v>
      </c>
      <c r="AA76" s="1047"/>
      <c r="AB76" s="1048"/>
      <c r="AC76" s="335" t="e">
        <f>(AB76/#REF!)*100</f>
        <v>#REF!</v>
      </c>
      <c r="AD76" s="901"/>
      <c r="AE76" s="902"/>
      <c r="AF76" s="119"/>
      <c r="AG76" s="215"/>
      <c r="AH76" s="72"/>
      <c r="AI76" s="42"/>
      <c r="AJ76" s="40"/>
      <c r="AK76" s="17"/>
      <c r="AL76" s="48"/>
      <c r="AM76" s="48"/>
      <c r="AN76" s="40">
        <v>0</v>
      </c>
      <c r="AO76" s="1026">
        <v>1030</v>
      </c>
    </row>
    <row r="77" spans="1:41" ht="16.5" thickBot="1" x14ac:dyDescent="0.25">
      <c r="A77" s="982"/>
      <c r="B77" s="983">
        <f>COUNTA(A73:A76)</f>
        <v>4</v>
      </c>
      <c r="C77" s="984"/>
      <c r="D77" s="984"/>
      <c r="E77" s="984"/>
      <c r="F77" s="985"/>
      <c r="G77" s="986"/>
      <c r="H77" s="987"/>
      <c r="I77" s="987"/>
      <c r="J77" s="988"/>
      <c r="K77" s="989"/>
      <c r="L77" s="990">
        <f>AVERAGEA(L73:L76)</f>
        <v>79.5</v>
      </c>
      <c r="M77" s="991">
        <f>AVERAGEA(M73:M76)</f>
        <v>702.33333333333337</v>
      </c>
      <c r="N77" s="992"/>
      <c r="O77" s="993"/>
      <c r="P77" s="994">
        <f t="shared" ref="P77:U77" si="48">AVERAGEA(P73:P76)</f>
        <v>912.75</v>
      </c>
      <c r="Q77" s="991">
        <f t="shared" si="48"/>
        <v>362.25</v>
      </c>
      <c r="R77" s="995">
        <f t="shared" si="48"/>
        <v>50.75</v>
      </c>
      <c r="S77" s="996">
        <f t="shared" si="48"/>
        <v>1246.25</v>
      </c>
      <c r="T77" s="997">
        <f t="shared" si="48"/>
        <v>4.5982142857142856</v>
      </c>
      <c r="U77" s="997">
        <f t="shared" si="48"/>
        <v>3.9702380952380949</v>
      </c>
      <c r="V77" s="998">
        <f>AVERAGEA(V73:V76)</f>
        <v>100</v>
      </c>
      <c r="W77" s="997">
        <f>AVERAGEA(W73:W76)</f>
        <v>3.4423693501777466</v>
      </c>
      <c r="X77" s="999"/>
      <c r="Y77" s="1036">
        <f>AVERAGEA(Y73:Y76)</f>
        <v>38.375</v>
      </c>
      <c r="Z77" s="1036">
        <f>AVERAGEA(Z73:Z76)</f>
        <v>50.75</v>
      </c>
      <c r="AA77" s="1037" t="e">
        <f>AVERAGEA(AA73:AA76)</f>
        <v>#DIV/0!</v>
      </c>
      <c r="AB77" s="1037" t="e">
        <f>AVERAGEA(AB73:AB76)</f>
        <v>#DIV/0!</v>
      </c>
      <c r="AC77" s="1000"/>
    </row>
  </sheetData>
  <mergeCells count="78">
    <mergeCell ref="G16:J16"/>
    <mergeCell ref="G21:J21"/>
    <mergeCell ref="G9:J9"/>
    <mergeCell ref="G10:J10"/>
    <mergeCell ref="G11:J11"/>
    <mergeCell ref="G12:J12"/>
    <mergeCell ref="G13:J13"/>
    <mergeCell ref="A5:X5"/>
    <mergeCell ref="G14:J14"/>
    <mergeCell ref="G15:J15"/>
    <mergeCell ref="AF3:AH3"/>
    <mergeCell ref="A1:X1"/>
    <mergeCell ref="M3:O3"/>
    <mergeCell ref="K3:L3"/>
    <mergeCell ref="A2:X2"/>
    <mergeCell ref="G3:J3"/>
    <mergeCell ref="Q3:X3"/>
    <mergeCell ref="Y3:AC3"/>
    <mergeCell ref="G4:J4"/>
    <mergeCell ref="G6:J6"/>
    <mergeCell ref="G7:J7"/>
    <mergeCell ref="G8:J8"/>
    <mergeCell ref="G23:J23"/>
    <mergeCell ref="G24:J24"/>
    <mergeCell ref="G25:J25"/>
    <mergeCell ref="G17:J17"/>
    <mergeCell ref="G18:J18"/>
    <mergeCell ref="G19:J19"/>
    <mergeCell ref="G20:J20"/>
    <mergeCell ref="G22:J22"/>
    <mergeCell ref="G32:J32"/>
    <mergeCell ref="G26:J26"/>
    <mergeCell ref="G27:J27"/>
    <mergeCell ref="G28:J28"/>
    <mergeCell ref="G29:J29"/>
    <mergeCell ref="G30:J30"/>
    <mergeCell ref="G31:J31"/>
    <mergeCell ref="G65:J65"/>
    <mergeCell ref="G56:J56"/>
    <mergeCell ref="G57:J57"/>
    <mergeCell ref="G54:I54"/>
    <mergeCell ref="G55:I55"/>
    <mergeCell ref="G75:I75"/>
    <mergeCell ref="G76:I76"/>
    <mergeCell ref="A61:X61"/>
    <mergeCell ref="G53:I53"/>
    <mergeCell ref="G73:I73"/>
    <mergeCell ref="G74:I74"/>
    <mergeCell ref="A72:X72"/>
    <mergeCell ref="G70:J70"/>
    <mergeCell ref="G67:J67"/>
    <mergeCell ref="G68:J68"/>
    <mergeCell ref="G69:J69"/>
    <mergeCell ref="G66:J66"/>
    <mergeCell ref="G58:J58"/>
    <mergeCell ref="G62:J62"/>
    <mergeCell ref="G63:J63"/>
    <mergeCell ref="G64:J64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59:H59"/>
    <mergeCell ref="A48:X48"/>
    <mergeCell ref="G50:I50"/>
    <mergeCell ref="G51:I51"/>
    <mergeCell ref="G49:J49"/>
    <mergeCell ref="G52:I52"/>
  </mergeCells>
  <phoneticPr fontId="0" type="noConversion"/>
  <printOptions horizontalCentered="1"/>
  <pageMargins left="0" right="0" top="0" bottom="0" header="0" footer="0"/>
  <pageSetup paperSize="5" scale="7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A12" sqref="A12"/>
    </sheetView>
  </sheetViews>
  <sheetFormatPr defaultColWidth="9" defaultRowHeight="11.25" x14ac:dyDescent="0.2"/>
  <cols>
    <col min="1" max="1" width="38.1640625" customWidth="1"/>
    <col min="2" max="3" width="6.6640625" customWidth="1"/>
    <col min="4" max="4" width="7.1640625" customWidth="1"/>
    <col min="5" max="5" width="7.6640625" customWidth="1"/>
    <col min="6" max="6" width="6.1640625" customWidth="1"/>
    <col min="7" max="7" width="6.6640625" customWidth="1"/>
    <col min="8" max="11" width="7.1640625" customWidth="1"/>
    <col min="12" max="13" width="7.1640625" hidden="1" customWidth="1"/>
    <col min="14" max="14" width="6.6640625" hidden="1" customWidth="1"/>
    <col min="15" max="15" width="9.1640625" hidden="1" customWidth="1"/>
  </cols>
  <sheetData>
    <row r="1" spans="1:15" ht="24.75" customHeight="1" thickBot="1" x14ac:dyDescent="0.25">
      <c r="A1" s="1152" t="s">
        <v>67</v>
      </c>
      <c r="B1" s="1153"/>
      <c r="C1" s="1153"/>
      <c r="D1" s="1153"/>
      <c r="E1" s="1153"/>
      <c r="F1" s="1154"/>
      <c r="G1" s="1154"/>
      <c r="H1" s="1154"/>
      <c r="I1" s="1154"/>
      <c r="J1" s="1154"/>
      <c r="K1" s="1154"/>
      <c r="L1" s="1154"/>
      <c r="M1" s="1154"/>
      <c r="N1" s="1154"/>
      <c r="O1" s="1155"/>
    </row>
    <row r="2" spans="1:15" ht="14.1" customHeight="1" x14ac:dyDescent="0.2">
      <c r="A2" s="184"/>
      <c r="B2" s="30" t="s">
        <v>13</v>
      </c>
      <c r="C2" s="1132" t="s">
        <v>6</v>
      </c>
      <c r="D2" s="1133"/>
      <c r="E2" s="568" t="s">
        <v>7</v>
      </c>
      <c r="F2" s="1156" t="str">
        <f>+Dates!A3</f>
        <v>84 Days</v>
      </c>
      <c r="G2" s="1157"/>
      <c r="H2" s="1157"/>
      <c r="I2" s="1157"/>
      <c r="J2" s="1157"/>
      <c r="K2" s="1158"/>
      <c r="L2" s="1159" t="s">
        <v>8</v>
      </c>
      <c r="M2" s="1159"/>
      <c r="N2" s="1159"/>
      <c r="O2" s="1160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84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/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 t="e">
        <f>Report!#REF!</f>
        <v>#REF!</v>
      </c>
      <c r="M4" s="583" t="e">
        <f>Report!#REF!</f>
        <v>#REF!</v>
      </c>
      <c r="N4" s="583" t="e">
        <f>Report!#REF!</f>
        <v>#REF!</v>
      </c>
      <c r="O4" s="583" t="e">
        <f>Report!#REF!</f>
        <v>#REF!</v>
      </c>
    </row>
    <row r="5" spans="1:15" ht="17.100000000000001" customHeight="1" x14ac:dyDescent="0.2">
      <c r="A5" s="581"/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 t="e">
        <f>Report!#REF!</f>
        <v>#REF!</v>
      </c>
      <c r="M5" s="584" t="e">
        <f>Report!#REF!</f>
        <v>#REF!</v>
      </c>
      <c r="N5" s="584" t="e">
        <f>Report!#REF!</f>
        <v>#REF!</v>
      </c>
      <c r="O5" s="584" t="e">
        <f>Report!#REF!</f>
        <v>#REF!</v>
      </c>
    </row>
    <row r="6" spans="1:15" ht="17.100000000000001" customHeight="1" x14ac:dyDescent="0.2">
      <c r="A6" s="581"/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 t="e">
        <f>Report!#REF!</f>
        <v>#REF!</v>
      </c>
      <c r="M6" s="584" t="e">
        <f>Report!#REF!</f>
        <v>#REF!</v>
      </c>
      <c r="N6" s="584" t="e">
        <f>Report!#REF!</f>
        <v>#REF!</v>
      </c>
      <c r="O6" s="584" t="e">
        <f>Report!#REF!</f>
        <v>#REF!</v>
      </c>
    </row>
    <row r="7" spans="1:15" ht="17.100000000000001" customHeight="1" x14ac:dyDescent="0.2">
      <c r="A7" s="581"/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 t="e">
        <f>Report!#REF!</f>
        <v>#REF!</v>
      </c>
      <c r="M7" s="584" t="e">
        <f>Report!#REF!</f>
        <v>#REF!</v>
      </c>
      <c r="N7" s="584" t="e">
        <f>Report!#REF!</f>
        <v>#REF!</v>
      </c>
      <c r="O7" s="584" t="e">
        <f>Report!#REF!</f>
        <v>#REF!</v>
      </c>
    </row>
    <row r="8" spans="1:15" ht="17.100000000000001" customHeight="1" x14ac:dyDescent="0.2">
      <c r="A8" s="581"/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/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>
        <f>Report!Y60</f>
        <v>36.136363636363633</v>
      </c>
      <c r="M9" s="584">
        <f>Report!Z60</f>
        <v>50.090909090909093</v>
      </c>
      <c r="N9" s="584" t="e">
        <f>Report!AA60</f>
        <v>#DIV/0!</v>
      </c>
      <c r="O9" s="584" t="e">
        <f>Report!AB60</f>
        <v>#DIV/0!</v>
      </c>
    </row>
    <row r="10" spans="1:15" ht="17.100000000000001" customHeight="1" x14ac:dyDescent="0.2">
      <c r="A10" s="581"/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 t="e">
        <f>Report!#REF!</f>
        <v>#REF!</v>
      </c>
      <c r="M10" s="584" t="e">
        <f>Report!#REF!</f>
        <v>#REF!</v>
      </c>
      <c r="N10" s="584" t="e">
        <f>Report!#REF!</f>
        <v>#REF!</v>
      </c>
      <c r="O10" s="584" t="e">
        <f>Report!#REF!</f>
        <v>#REF!</v>
      </c>
    </row>
    <row r="11" spans="1:15" ht="17.100000000000001" customHeight="1" x14ac:dyDescent="0.2">
      <c r="A11" s="581"/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 t="e">
        <f>Report!#REF!</f>
        <v>#REF!</v>
      </c>
      <c r="M11" s="584" t="e">
        <f>Report!#REF!</f>
        <v>#REF!</v>
      </c>
      <c r="N11" s="584" t="e">
        <f>Report!#REF!</f>
        <v>#REF!</v>
      </c>
      <c r="O11" s="584" t="e">
        <f>Report!#REF!</f>
        <v>#REF!</v>
      </c>
    </row>
    <row r="12" spans="1:15" ht="17.100000000000001" customHeight="1" x14ac:dyDescent="0.2">
      <c r="A12" s="581"/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#REF!</v>
      </c>
      <c r="M13" s="569" t="e">
        <f>($B4*M4+$B5*M5+$B7*M7+$B6*M6+$B8*M8+$B9*M9+$B10*M10+$B11*M11+$B12*M12+#REF!*#REF!)/$B13</f>
        <v>#REF!</v>
      </c>
      <c r="N13" s="569" t="e">
        <f>($B4*N4+$B5*N5+$B7*N7+$B6*N6+$B8*N8+$B9*N9+$B10*N10+$B11*N11+$B12*N12+#REF!*#REF!)/$B13</f>
        <v>#REF!</v>
      </c>
      <c r="O13" s="569" t="e">
        <f>($B4*O4+$B5*O5+$B7*O7+$B6*O6+$B8*O8+$B9*O9+$B10*O10+$B11*O11+$B12*O12+#REF!*#REF!)/$B13</f>
        <v>#REF!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H4" sqref="H4:K8"/>
    </sheetView>
  </sheetViews>
  <sheetFormatPr defaultColWidth="9" defaultRowHeight="11.25" x14ac:dyDescent="0.2"/>
  <cols>
    <col min="1" max="4" width="7.6640625" customWidth="1"/>
    <col min="5" max="5" width="35.6640625" customWidth="1"/>
    <col min="6" max="6" width="3.6640625" customWidth="1"/>
    <col min="7" max="10" width="7.6640625" customWidth="1"/>
    <col min="11" max="11" width="35.6640625" customWidth="1"/>
  </cols>
  <sheetData>
    <row r="1" spans="1:11" ht="30" customHeight="1" thickBot="1" x14ac:dyDescent="0.25">
      <c r="A1" s="1161" t="s">
        <v>48</v>
      </c>
      <c r="B1" s="1162"/>
      <c r="C1" s="1162"/>
      <c r="D1" s="1162"/>
      <c r="E1" s="1162"/>
      <c r="F1" s="1162"/>
      <c r="G1" s="1163"/>
      <c r="H1" s="1163"/>
      <c r="I1" s="1163"/>
      <c r="J1" s="1163"/>
      <c r="K1" s="1164"/>
    </row>
    <row r="2" spans="1:11" ht="20.100000000000001" customHeight="1" x14ac:dyDescent="0.45">
      <c r="A2" s="1165" t="s">
        <v>26</v>
      </c>
      <c r="B2" s="1166"/>
      <c r="C2" s="1166"/>
      <c r="D2" s="1166"/>
      <c r="E2" s="1167"/>
      <c r="F2" s="233"/>
      <c r="G2" s="1168" t="s">
        <v>27</v>
      </c>
      <c r="H2" s="1169"/>
      <c r="I2" s="1169"/>
      <c r="J2" s="1169"/>
      <c r="K2" s="1170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>
        <v>1</v>
      </c>
      <c r="B4" s="229"/>
      <c r="C4" s="110"/>
      <c r="D4" s="111"/>
      <c r="E4" s="112"/>
      <c r="F4" s="254"/>
      <c r="G4" s="256">
        <v>1</v>
      </c>
      <c r="H4" s="248"/>
      <c r="I4" s="249"/>
      <c r="J4" s="250"/>
      <c r="K4" s="112"/>
    </row>
    <row r="5" spans="1:11" ht="17.100000000000001" customHeight="1" x14ac:dyDescent="0.25">
      <c r="A5" s="81">
        <v>2</v>
      </c>
      <c r="B5" s="229"/>
      <c r="C5" s="110"/>
      <c r="D5" s="111"/>
      <c r="E5" s="112"/>
      <c r="F5" s="254"/>
      <c r="G5" s="257">
        <v>2</v>
      </c>
      <c r="H5" s="251"/>
      <c r="I5" s="252"/>
      <c r="J5" s="253"/>
      <c r="K5" s="112"/>
    </row>
    <row r="6" spans="1:11" ht="17.100000000000001" customHeight="1" x14ac:dyDescent="0.25">
      <c r="A6" s="81">
        <v>3</v>
      </c>
      <c r="B6" s="229"/>
      <c r="C6" s="110"/>
      <c r="D6" s="111"/>
      <c r="E6" s="112"/>
      <c r="F6" s="254"/>
      <c r="G6" s="257">
        <v>3</v>
      </c>
      <c r="H6" s="251"/>
      <c r="I6" s="252"/>
      <c r="J6" s="253"/>
      <c r="K6" s="258"/>
    </row>
    <row r="7" spans="1:11" ht="17.100000000000001" customHeight="1" x14ac:dyDescent="0.25">
      <c r="A7" s="81">
        <v>4</v>
      </c>
      <c r="B7" s="229"/>
      <c r="C7" s="110"/>
      <c r="D7" s="111"/>
      <c r="E7" s="231"/>
      <c r="F7" s="254"/>
      <c r="G7" s="257">
        <v>4</v>
      </c>
      <c r="H7" s="251"/>
      <c r="I7" s="252"/>
      <c r="J7" s="253"/>
      <c r="K7" s="258"/>
    </row>
    <row r="8" spans="1:11" ht="17.100000000000001" customHeight="1" thickBot="1" x14ac:dyDescent="0.3">
      <c r="A8" s="114">
        <v>5</v>
      </c>
      <c r="B8" s="229"/>
      <c r="C8" s="115"/>
      <c r="D8" s="116"/>
      <c r="E8" s="232"/>
      <c r="F8" s="255"/>
      <c r="G8" s="259">
        <v>5</v>
      </c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171" t="s">
        <v>99</v>
      </c>
      <c r="B10" s="1172"/>
      <c r="C10" s="1172"/>
      <c r="D10" s="1172"/>
      <c r="E10" s="1173"/>
      <c r="F10" s="233"/>
      <c r="G10" s="1174" t="s">
        <v>100</v>
      </c>
      <c r="H10" s="1175"/>
      <c r="I10" s="1175"/>
      <c r="J10" s="1175"/>
      <c r="K10" s="1176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24.6640625" customWidth="1"/>
    <col min="4" max="4" width="5.6640625" customWidth="1"/>
    <col min="5" max="5" width="4.6640625" customWidth="1"/>
    <col min="6" max="7" width="5.6640625" customWidth="1"/>
    <col min="8" max="8" width="7.6640625" customWidth="1"/>
    <col min="9" max="9" width="6.1640625" customWidth="1"/>
    <col min="10" max="14" width="5.6640625" customWidth="1"/>
    <col min="15" max="15" width="6.1640625" customWidth="1"/>
    <col min="16" max="16" width="5.6640625" customWidth="1"/>
  </cols>
  <sheetData>
    <row r="1" spans="1:17" ht="30" customHeight="1" x14ac:dyDescent="0.2">
      <c r="A1" s="1127" t="s">
        <v>109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77"/>
      <c r="Q1" s="2"/>
    </row>
    <row r="2" spans="1:17" ht="18.75" thickBot="1" x14ac:dyDescent="0.25">
      <c r="A2" s="1084" t="s">
        <v>75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178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129" t="s">
        <v>4</v>
      </c>
      <c r="G3" s="1130"/>
      <c r="H3" s="1131"/>
      <c r="I3" s="1179" t="s">
        <v>63</v>
      </c>
      <c r="J3" s="1180"/>
      <c r="K3" s="1180"/>
      <c r="L3" s="1180"/>
      <c r="M3" s="1180"/>
      <c r="N3" s="1180"/>
      <c r="O3" s="1180"/>
      <c r="P3" s="1181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6640625" customWidth="1"/>
    <col min="2" max="2" width="7.6640625" customWidth="1"/>
    <col min="3" max="3" width="70.6640625" customWidth="1"/>
    <col min="4" max="4" width="22.6640625" customWidth="1"/>
  </cols>
  <sheetData>
    <row r="1" spans="1:4" ht="24.75" customHeight="1" thickBot="1" x14ac:dyDescent="0.25">
      <c r="A1" s="1182" t="s">
        <v>114</v>
      </c>
      <c r="B1" s="1183"/>
      <c r="C1" s="1184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A2" sqref="A2:B2"/>
    </sheetView>
  </sheetViews>
  <sheetFormatPr defaultColWidth="9" defaultRowHeight="11.25" x14ac:dyDescent="0.2"/>
  <cols>
    <col min="1" max="1" width="14.6640625" customWidth="1"/>
    <col min="2" max="2" width="46.1640625" customWidth="1"/>
  </cols>
  <sheetData>
    <row r="1" spans="1:3" ht="18" customHeight="1" x14ac:dyDescent="0.25">
      <c r="A1" s="1185" t="s">
        <v>58</v>
      </c>
      <c r="B1" s="1185"/>
    </row>
    <row r="2" spans="1:3" ht="18" customHeight="1" x14ac:dyDescent="0.25">
      <c r="A2" s="13" t="s">
        <v>446</v>
      </c>
    </row>
    <row r="3" spans="1:3" ht="18" customHeight="1" x14ac:dyDescent="0.25">
      <c r="A3" s="36" t="s">
        <v>481</v>
      </c>
      <c r="B3" s="1"/>
    </row>
    <row r="4" spans="1:3" ht="18" customHeight="1" x14ac:dyDescent="0.25">
      <c r="A4" s="36" t="s">
        <v>481</v>
      </c>
      <c r="B4" s="1"/>
    </row>
    <row r="5" spans="1:3" ht="18" customHeight="1" x14ac:dyDescent="0.25">
      <c r="A5" s="45">
        <v>43781</v>
      </c>
      <c r="B5" s="16" t="s">
        <v>37</v>
      </c>
      <c r="C5" s="144"/>
    </row>
    <row r="6" spans="1:3" ht="18" customHeight="1" x14ac:dyDescent="0.25">
      <c r="A6" s="45">
        <v>43753</v>
      </c>
      <c r="B6" s="16" t="s">
        <v>38</v>
      </c>
    </row>
    <row r="7" spans="1:3" ht="18" customHeight="1" x14ac:dyDescent="0.25">
      <c r="A7" s="45">
        <v>43697</v>
      </c>
      <c r="B7" s="16" t="s">
        <v>39</v>
      </c>
    </row>
    <row r="8" spans="1:3" ht="18" customHeight="1" x14ac:dyDescent="0.25">
      <c r="A8" s="20">
        <v>84</v>
      </c>
      <c r="B8" s="16" t="s">
        <v>40</v>
      </c>
    </row>
    <row r="9" spans="1:3" ht="18" customHeight="1" x14ac:dyDescent="0.25">
      <c r="A9" s="20">
        <f>+A5-A6</f>
        <v>28</v>
      </c>
      <c r="B9" s="21" t="s">
        <v>54</v>
      </c>
    </row>
    <row r="10" spans="1:3" ht="18" customHeight="1" x14ac:dyDescent="0.2">
      <c r="A10" s="1186"/>
      <c r="B10" s="1186"/>
    </row>
    <row r="11" spans="1:3" ht="18" customHeight="1" x14ac:dyDescent="0.25">
      <c r="A11" s="1185" t="s">
        <v>59</v>
      </c>
      <c r="B11" s="1185"/>
    </row>
    <row r="12" spans="1:3" ht="18" customHeight="1" x14ac:dyDescent="0.25">
      <c r="A12" s="871" t="s">
        <v>482</v>
      </c>
    </row>
    <row r="13" spans="1:3" ht="18" customHeight="1" x14ac:dyDescent="0.25">
      <c r="A13" s="45">
        <v>43753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443</v>
      </c>
    </row>
    <row r="16" spans="1:3" ht="18" customHeight="1" x14ac:dyDescent="0.25">
      <c r="A16" s="65" t="s">
        <v>444</v>
      </c>
    </row>
    <row r="17" spans="1:5" ht="18" customHeight="1" x14ac:dyDescent="0.25">
      <c r="A17" s="13" t="s">
        <v>445</v>
      </c>
      <c r="E17" s="66" t="s">
        <v>77</v>
      </c>
    </row>
    <row r="18" spans="1:5" ht="18" customHeight="1" x14ac:dyDescent="0.25">
      <c r="A18" s="13" t="s">
        <v>446</v>
      </c>
    </row>
    <row r="19" spans="1:5" ht="18" customHeight="1" x14ac:dyDescent="0.25">
      <c r="A19" s="65" t="s">
        <v>447</v>
      </c>
      <c r="E19" s="66" t="s">
        <v>76</v>
      </c>
    </row>
    <row r="20" spans="1:5" ht="18" customHeight="1" x14ac:dyDescent="0.25">
      <c r="A20" s="65" t="s">
        <v>254</v>
      </c>
    </row>
    <row r="21" spans="1:5" ht="18" customHeight="1" x14ac:dyDescent="0.2"/>
    <row r="22" spans="1:5" ht="18" customHeight="1" x14ac:dyDescent="0.25">
      <c r="A22" s="45">
        <v>43697</v>
      </c>
      <c r="B22" s="99">
        <v>0</v>
      </c>
    </row>
    <row r="23" spans="1:5" ht="18" customHeight="1" x14ac:dyDescent="0.25">
      <c r="A23" s="45">
        <v>43725</v>
      </c>
      <c r="B23" s="100">
        <f>A23-A$22</f>
        <v>28</v>
      </c>
    </row>
    <row r="24" spans="1:5" ht="18" customHeight="1" x14ac:dyDescent="0.25">
      <c r="A24" s="45">
        <v>43753</v>
      </c>
      <c r="B24" s="100">
        <f>A24-A$22</f>
        <v>56</v>
      </c>
    </row>
    <row r="25" spans="1:5" ht="18" customHeight="1" x14ac:dyDescent="0.25">
      <c r="A25" s="45">
        <v>43781</v>
      </c>
      <c r="B25" s="100">
        <f>A25-A$22</f>
        <v>84</v>
      </c>
    </row>
    <row r="26" spans="1:5" ht="18" customHeight="1" x14ac:dyDescent="0.25">
      <c r="A26" s="45">
        <v>43809</v>
      </c>
      <c r="B26" s="100">
        <f>A26-A$22</f>
        <v>112</v>
      </c>
    </row>
    <row r="27" spans="1:5" ht="18" customHeight="1" x14ac:dyDescent="0.25">
      <c r="A27" s="45">
        <v>43862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6640625" customWidth="1"/>
    <col min="2" max="2" width="8.6640625" customWidth="1"/>
    <col min="3" max="4" width="9.6640625" customWidth="1"/>
    <col min="5" max="5" width="7.66406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6640625" customWidth="1"/>
  </cols>
  <sheetData>
    <row r="1" spans="1:11" ht="19.5" x14ac:dyDescent="0.35">
      <c r="A1" s="1187" t="s">
        <v>0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</row>
    <row r="2" spans="1:11" ht="24.75" customHeight="1" x14ac:dyDescent="0.2">
      <c r="A2" s="1188" t="s">
        <v>234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</row>
    <row r="3" spans="1:11" ht="30" customHeight="1" x14ac:dyDescent="0.2">
      <c r="A3" s="1189" t="str">
        <f>+Dates!A12</f>
        <v>84-Days Weight Report ~November 12, 2019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43781</v>
      </c>
      <c r="G4" s="633">
        <v>41561</v>
      </c>
      <c r="H4" s="635">
        <f>Dates!A5</f>
        <v>43781</v>
      </c>
      <c r="I4" s="633">
        <v>41561</v>
      </c>
      <c r="J4" s="636">
        <f>Dates!A5</f>
        <v>43781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235</v>
      </c>
      <c r="H5" s="631" t="s">
        <v>55</v>
      </c>
      <c r="I5" s="631" t="s">
        <v>236</v>
      </c>
      <c r="J5" s="631" t="s">
        <v>29</v>
      </c>
      <c r="K5" s="631" t="s">
        <v>127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 r:id="rId1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19" sqref="F19"/>
    </sheetView>
  </sheetViews>
  <sheetFormatPr defaultColWidth="12" defaultRowHeight="11.25" x14ac:dyDescent="0.2"/>
  <cols>
    <col min="1" max="2" width="6.6640625" style="75" customWidth="1"/>
    <col min="3" max="4" width="20.6640625" style="75" customWidth="1"/>
    <col min="5" max="5" width="7.6640625" style="75" customWidth="1"/>
    <col min="6" max="6" width="12.6640625" style="75" customWidth="1"/>
    <col min="7" max="7" width="8.6640625" style="75" customWidth="1"/>
    <col min="8" max="8" width="20.6640625" style="75" customWidth="1"/>
    <col min="9" max="14" width="9.6640625" style="75" customWidth="1"/>
    <col min="15" max="15" width="12.6640625" style="75" customWidth="1"/>
    <col min="16" max="16" width="9.6640625" style="75" customWidth="1"/>
    <col min="17" max="17" width="46.6640625" style="75" customWidth="1"/>
    <col min="18" max="16384" width="12" style="75"/>
  </cols>
  <sheetData>
    <row r="1" spans="1:17" ht="35.1" customHeight="1" thickBot="1" x14ac:dyDescent="0.25">
      <c r="A1" s="1190" t="s">
        <v>449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2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126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127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9" type="noConversion"/>
  <printOptions horizontalCentered="1"/>
  <pageMargins left="0.25" right="0.25" top="0.5" bottom="0.5" header="0.5" footer="0.25"/>
  <pageSetup orientation="landscape" r:id="rId1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2019-10-10T15:59:03Z</cp:lastPrinted>
  <dcterms:created xsi:type="dcterms:W3CDTF">1999-09-22T14:30:42Z</dcterms:created>
  <dcterms:modified xsi:type="dcterms:W3CDTF">2019-11-14T18:15:52Z</dcterms:modified>
</cp:coreProperties>
</file>