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MDWS\Documents\"/>
    </mc:Choice>
  </mc:AlternateContent>
  <xr:revisionPtr revIDLastSave="0" documentId="13_ncr:1_{423BD674-077C-4601-B210-653068EEBF1E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Consign" sheetId="4" r:id="rId1"/>
    <sheet name="Report" sheetId="1" r:id="rId2"/>
    <sheet name="Summary" sheetId="2" r:id="rId3"/>
    <sheet name="Leaders" sheetId="24" r:id="rId4"/>
    <sheet name="Ultrasound" sheetId="21" r:id="rId5"/>
    <sheet name="Culls" sheetId="9" r:id="rId6"/>
    <sheet name="Dates" sheetId="5" r:id="rId7"/>
    <sheet name="Weights" sheetId="6" r:id="rId8"/>
    <sheet name="Culled" sheetId="22" r:id="rId9"/>
    <sheet name="Treated" sheetId="23" r:id="rId10"/>
    <sheet name="Index" sheetId="26" r:id="rId11"/>
    <sheet name="Registration Number Report" sheetId="28" r:id="rId12"/>
    <sheet name="RFI" sheetId="29" r:id="rId13"/>
    <sheet name="Sale Order" sheetId="30" r:id="rId14"/>
  </sheets>
  <externalReferences>
    <externalReference r:id="rId15"/>
  </externalReferences>
  <definedNames>
    <definedName name="_Order1" hidden="1">255</definedName>
    <definedName name="_Order2" hidden="1">255</definedName>
    <definedName name="_xlnm.Print_Area" localSheetId="8">Culled!$A$1:$O$12</definedName>
    <definedName name="_xlnm.Print_Area" localSheetId="5">Culls!$A$1:$C$10</definedName>
    <definedName name="_xlnm.Print_Area" localSheetId="6">Dates!$A$1:$M$27</definedName>
    <definedName name="_xlnm.Print_Area" localSheetId="10">Index!$A$1:$E$37</definedName>
    <definedName name="_xlnm.Print_Area" localSheetId="3">Leaders!$A$1:$K$16</definedName>
    <definedName name="_xlnm.Print_Area" localSheetId="1">Report!$A$1:$AH$77</definedName>
    <definedName name="_xlnm.Print_Area" localSheetId="2">Summary!$A$1:$O$13</definedName>
    <definedName name="_xlnm.Print_Area" localSheetId="9">Treated!$A$1:$L$70</definedName>
    <definedName name="_xlnm.Print_Area" localSheetId="4">Ultrasound!$A$5:$P$55</definedName>
    <definedName name="Print_Area_MI" localSheetId="3">#REF!</definedName>
    <definedName name="Print_Area_MI">#REF!</definedName>
    <definedName name="_xlnm.Print_Titles" localSheetId="10">Index!$1:$4</definedName>
    <definedName name="_xlnm.Print_Titles" localSheetId="1">Report!$1:$4</definedName>
    <definedName name="_xlnm.Print_Titles" localSheetId="9">Treated!$1:$5</definedName>
    <definedName name="_xlnm.Print_Titles" localSheetId="4">Ultrasound!$1:$4</definedName>
    <definedName name="_xlnm.Print_Titles" localSheetId="7">Weights!$1:$5</definedName>
    <definedName name="Print_Titles_MI" localSheetId="8">#REF!</definedName>
    <definedName name="Print_Titles_MI" localSheetId="3">#REF!</definedName>
    <definedName name="Print_Titles_MI">#REF!</definedName>
    <definedName name="REPORT___PRINT" localSheetId="8">[1]Report!#REF!</definedName>
    <definedName name="REPORT___PRINT" localSheetId="3">#REF!</definedName>
    <definedName name="REPORT___PRINT">#REF!</definedName>
    <definedName name="SUMMARY___GO_TO" localSheetId="8">[1]Report!#REF!</definedName>
    <definedName name="SUMMARY___GO_TO" localSheetId="3">#REF!</definedName>
    <definedName name="SUMMARY___GO_TO">#REF!</definedName>
    <definedName name="SUMMARY___PRINT" localSheetId="8">[1]Report!#REF!</definedName>
    <definedName name="SUMMARY___PRINT" localSheetId="3">#REF!</definedName>
    <definedName name="SUMMARY___PR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5" i="1" l="1"/>
  <c r="T76" i="1"/>
  <c r="T77" i="1"/>
  <c r="T74" i="1"/>
  <c r="T64" i="1"/>
  <c r="T65" i="1"/>
  <c r="T66" i="1"/>
  <c r="T67" i="1"/>
  <c r="T68" i="1"/>
  <c r="T69" i="1"/>
  <c r="T70" i="1"/>
  <c r="T71" i="1"/>
  <c r="T63" i="1"/>
  <c r="T50" i="1"/>
  <c r="T51" i="1"/>
  <c r="T52" i="1"/>
  <c r="T53" i="1"/>
  <c r="T54" i="1"/>
  <c r="T55" i="1"/>
  <c r="T56" i="1"/>
  <c r="T57" i="1"/>
  <c r="T58" i="1"/>
  <c r="T59" i="1"/>
  <c r="T60" i="1"/>
  <c r="T49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6" i="1"/>
  <c r="U7" i="1" l="1"/>
  <c r="L61" i="1" l="1"/>
  <c r="M61" i="1"/>
  <c r="AA61" i="1"/>
  <c r="N9" i="2" s="1"/>
  <c r="Z61" i="1"/>
  <c r="M9" i="2" s="1"/>
  <c r="Y61" i="1"/>
  <c r="R61" i="1"/>
  <c r="Q49" i="1"/>
  <c r="B61" i="1"/>
  <c r="AJ49" i="1"/>
  <c r="AM49" i="1" s="1"/>
  <c r="AG49" i="1"/>
  <c r="AC49" i="1"/>
  <c r="U49" i="1"/>
  <c r="Z78" i="1"/>
  <c r="Q74" i="1"/>
  <c r="W74" i="1" s="1"/>
  <c r="Q75" i="1"/>
  <c r="W75" i="1" s="1"/>
  <c r="Q76" i="1"/>
  <c r="W76" i="1" s="1"/>
  <c r="Q77" i="1"/>
  <c r="W77" i="1" s="1"/>
  <c r="S78" i="1"/>
  <c r="B78" i="1"/>
  <c r="B72" i="1"/>
  <c r="B47" i="1"/>
  <c r="AB78" i="1"/>
  <c r="AA78" i="1"/>
  <c r="Z72" i="1"/>
  <c r="Y78" i="1"/>
  <c r="Q70" i="1"/>
  <c r="W70" i="1" s="1"/>
  <c r="Q71" i="1"/>
  <c r="W71" i="1" s="1"/>
  <c r="Q63" i="1"/>
  <c r="Q64" i="1"/>
  <c r="W64" i="1" s="1"/>
  <c r="Q65" i="1"/>
  <c r="Q66" i="1"/>
  <c r="W66" i="1" s="1"/>
  <c r="Q67" i="1"/>
  <c r="W67" i="1" s="1"/>
  <c r="Q68" i="1"/>
  <c r="W68" i="1" s="1"/>
  <c r="Q69" i="1"/>
  <c r="W69" i="1" s="1"/>
  <c r="U74" i="1"/>
  <c r="U75" i="1"/>
  <c r="U76" i="1"/>
  <c r="U77" i="1"/>
  <c r="AA72" i="1"/>
  <c r="AB72" i="1"/>
  <c r="Y72" i="1"/>
  <c r="U64" i="1"/>
  <c r="U65" i="1"/>
  <c r="U66" i="1"/>
  <c r="U67" i="1"/>
  <c r="U68" i="1"/>
  <c r="U69" i="1"/>
  <c r="U70" i="1"/>
  <c r="U71" i="1"/>
  <c r="Q50" i="1"/>
  <c r="W50" i="1" s="1"/>
  <c r="Q51" i="1"/>
  <c r="W51" i="1" s="1"/>
  <c r="Q52" i="1"/>
  <c r="W52" i="1" s="1"/>
  <c r="Q53" i="1"/>
  <c r="W53" i="1" s="1"/>
  <c r="Q54" i="1"/>
  <c r="W54" i="1" s="1"/>
  <c r="Q55" i="1"/>
  <c r="W55" i="1" s="1"/>
  <c r="Q56" i="1"/>
  <c r="W56" i="1" s="1"/>
  <c r="Q57" i="1"/>
  <c r="W57" i="1" s="1"/>
  <c r="Q58" i="1"/>
  <c r="W58" i="1" s="1"/>
  <c r="Q59" i="1"/>
  <c r="W59" i="1" s="1"/>
  <c r="Q60" i="1"/>
  <c r="W60" i="1" s="1"/>
  <c r="AB47" i="1"/>
  <c r="AA47" i="1"/>
  <c r="Z47" i="1"/>
  <c r="Y47" i="1"/>
  <c r="Q6" i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Q32" i="1"/>
  <c r="W32" i="1" s="1"/>
  <c r="Q33" i="1"/>
  <c r="W33" i="1" s="1"/>
  <c r="Q34" i="1"/>
  <c r="W34" i="1" s="1"/>
  <c r="Q35" i="1"/>
  <c r="W35" i="1" s="1"/>
  <c r="Q36" i="1"/>
  <c r="Q37" i="1"/>
  <c r="W37" i="1" s="1"/>
  <c r="Q38" i="1"/>
  <c r="W38" i="1" s="1"/>
  <c r="Q39" i="1"/>
  <c r="W39" i="1" s="1"/>
  <c r="Q40" i="1"/>
  <c r="W40" i="1" s="1"/>
  <c r="Q41" i="1"/>
  <c r="W41" i="1" s="1"/>
  <c r="Q42" i="1"/>
  <c r="W42" i="1" s="1"/>
  <c r="Q43" i="1"/>
  <c r="W43" i="1" s="1"/>
  <c r="Q44" i="1"/>
  <c r="W44" i="1" s="1"/>
  <c r="Q45" i="1"/>
  <c r="W45" i="1" s="1"/>
  <c r="Q46" i="1"/>
  <c r="W46" i="1" s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S47" i="1"/>
  <c r="R47" i="1"/>
  <c r="L78" i="1"/>
  <c r="M47" i="1"/>
  <c r="L72" i="1"/>
  <c r="L47" i="1"/>
  <c r="M78" i="1"/>
  <c r="M72" i="1"/>
  <c r="P47" i="1"/>
  <c r="AC77" i="1"/>
  <c r="AC76" i="1"/>
  <c r="AC75" i="1"/>
  <c r="AC74" i="1"/>
  <c r="AC71" i="1"/>
  <c r="AC70" i="1"/>
  <c r="AC69" i="1"/>
  <c r="AC68" i="1"/>
  <c r="AC67" i="1"/>
  <c r="AC66" i="1"/>
  <c r="AC65" i="1"/>
  <c r="AC64" i="1"/>
  <c r="AC63" i="1"/>
  <c r="AC60" i="1"/>
  <c r="AB61" i="1" s="1"/>
  <c r="O9" i="2" s="1"/>
  <c r="AC59" i="1"/>
  <c r="AC58" i="1"/>
  <c r="AC57" i="1"/>
  <c r="AC56" i="1"/>
  <c r="AC55" i="1"/>
  <c r="AC54" i="1"/>
  <c r="AC53" i="1"/>
  <c r="AC52" i="1"/>
  <c r="AC51" i="1"/>
  <c r="AC50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U60" i="1"/>
  <c r="U59" i="1"/>
  <c r="U58" i="1"/>
  <c r="U57" i="1"/>
  <c r="U56" i="1"/>
  <c r="U55" i="1"/>
  <c r="U54" i="1"/>
  <c r="U53" i="1"/>
  <c r="U52" i="1"/>
  <c r="U51" i="1"/>
  <c r="U50" i="1"/>
  <c r="S61" i="1"/>
  <c r="R78" i="1"/>
  <c r="R72" i="1"/>
  <c r="P78" i="1"/>
  <c r="P72" i="1"/>
  <c r="AJ35" i="1"/>
  <c r="AJ34" i="1"/>
  <c r="AJ33" i="1"/>
  <c r="AG31" i="1"/>
  <c r="AJ31" i="1"/>
  <c r="AL31" i="1" s="1"/>
  <c r="AG30" i="1"/>
  <c r="AJ30" i="1"/>
  <c r="AL30" i="1" s="1"/>
  <c r="AG29" i="1"/>
  <c r="AG28" i="1"/>
  <c r="AG27" i="1"/>
  <c r="AG26" i="1"/>
  <c r="AG25" i="1"/>
  <c r="AG24" i="1"/>
  <c r="AG23" i="1"/>
  <c r="AG22" i="1"/>
  <c r="A9" i="5"/>
  <c r="AJ76" i="1"/>
  <c r="AL76" i="1" s="1"/>
  <c r="AG76" i="1"/>
  <c r="AG6" i="28"/>
  <c r="AJ6" i="28"/>
  <c r="AN6" i="28"/>
  <c r="AG7" i="28"/>
  <c r="AJ7" i="28"/>
  <c r="AM7" i="28"/>
  <c r="AL7" i="28"/>
  <c r="AN7" i="28"/>
  <c r="AG8" i="28"/>
  <c r="AJ8" i="28"/>
  <c r="AL8" i="28"/>
  <c r="AM8" i="28"/>
  <c r="AG9" i="28"/>
  <c r="AJ9" i="28"/>
  <c r="AM9" i="28"/>
  <c r="AL9" i="28"/>
  <c r="AN9" i="28"/>
  <c r="AG10" i="28"/>
  <c r="AJ10" i="28"/>
  <c r="AN10" i="28"/>
  <c r="AG11" i="28"/>
  <c r="AJ11" i="28"/>
  <c r="AL11" i="28"/>
  <c r="AM11" i="28"/>
  <c r="AN11" i="28"/>
  <c r="AG12" i="28"/>
  <c r="AJ12" i="28"/>
  <c r="AL12" i="28"/>
  <c r="AM12" i="28"/>
  <c r="AG13" i="28"/>
  <c r="AJ13" i="28"/>
  <c r="AM13" i="28"/>
  <c r="AL13" i="28"/>
  <c r="AN13" i="28"/>
  <c r="AG14" i="28"/>
  <c r="AJ14" i="28"/>
  <c r="AN14" i="28"/>
  <c r="AG15" i="28"/>
  <c r="AJ15" i="28"/>
  <c r="AL15" i="28"/>
  <c r="AM15" i="28"/>
  <c r="AN15" i="28"/>
  <c r="AG16" i="28"/>
  <c r="AJ16" i="28"/>
  <c r="AL16" i="28"/>
  <c r="AM16" i="28"/>
  <c r="AG17" i="28"/>
  <c r="AJ17" i="28"/>
  <c r="AM17" i="28"/>
  <c r="AL17" i="28"/>
  <c r="AN17" i="28"/>
  <c r="AG18" i="28"/>
  <c r="AJ18" i="28"/>
  <c r="AN18" i="28"/>
  <c r="AG19" i="28"/>
  <c r="AJ19" i="28"/>
  <c r="AL19" i="28"/>
  <c r="AM19" i="28"/>
  <c r="AN19" i="28"/>
  <c r="AG20" i="28"/>
  <c r="AJ20" i="28"/>
  <c r="AL20" i="28"/>
  <c r="AM20" i="28"/>
  <c r="AG21" i="28"/>
  <c r="AJ21" i="28"/>
  <c r="AM21" i="28"/>
  <c r="AL21" i="28"/>
  <c r="AN21" i="28"/>
  <c r="AG22" i="28"/>
  <c r="AJ22" i="28"/>
  <c r="AN22" i="28"/>
  <c r="AG23" i="28"/>
  <c r="AJ23" i="28"/>
  <c r="AL23" i="28"/>
  <c r="AM23" i="28"/>
  <c r="AN23" i="28"/>
  <c r="AG24" i="28"/>
  <c r="AJ24" i="28"/>
  <c r="AL24" i="28"/>
  <c r="AM24" i="28"/>
  <c r="AG25" i="28"/>
  <c r="AJ25" i="28"/>
  <c r="AM25" i="28"/>
  <c r="AL25" i="28"/>
  <c r="AN25" i="28"/>
  <c r="AG26" i="28"/>
  <c r="AJ26" i="28"/>
  <c r="AG27" i="28"/>
  <c r="AJ27" i="28"/>
  <c r="AL27" i="28"/>
  <c r="AM27" i="28"/>
  <c r="AN27" i="28"/>
  <c r="AG28" i="28"/>
  <c r="AJ28" i="28"/>
  <c r="AG29" i="28"/>
  <c r="AJ29" i="28"/>
  <c r="AM29" i="28"/>
  <c r="AL29" i="28"/>
  <c r="AN29" i="28"/>
  <c r="AG30" i="28"/>
  <c r="AJ30" i="28"/>
  <c r="AM30" i="28"/>
  <c r="AG31" i="28"/>
  <c r="AJ31" i="28"/>
  <c r="AL31" i="28"/>
  <c r="AM31" i="28"/>
  <c r="AN31" i="28"/>
  <c r="AG32" i="28"/>
  <c r="AJ32" i="28"/>
  <c r="AM32" i="28"/>
  <c r="AG33" i="28"/>
  <c r="AJ33" i="28"/>
  <c r="AM33" i="28"/>
  <c r="AL33" i="28"/>
  <c r="AN33" i="28"/>
  <c r="AG34" i="28"/>
  <c r="AJ34" i="28"/>
  <c r="AM34" i="28"/>
  <c r="AG35" i="28"/>
  <c r="AJ35" i="28"/>
  <c r="AL35" i="28"/>
  <c r="AM35" i="28"/>
  <c r="AN35" i="28"/>
  <c r="AG36" i="28"/>
  <c r="AJ36" i="28"/>
  <c r="AM36" i="28"/>
  <c r="AG37" i="28"/>
  <c r="AJ37" i="28"/>
  <c r="AM37" i="28"/>
  <c r="AL37" i="28"/>
  <c r="AN37" i="28"/>
  <c r="AG38" i="28"/>
  <c r="AJ38" i="28"/>
  <c r="AM38" i="28"/>
  <c r="AG39" i="28"/>
  <c r="AJ39" i="28"/>
  <c r="AL39" i="28"/>
  <c r="AM39" i="28"/>
  <c r="AN39" i="28"/>
  <c r="AG40" i="28"/>
  <c r="AJ40" i="28"/>
  <c r="AM40" i="28"/>
  <c r="AG41" i="28"/>
  <c r="AG42" i="28"/>
  <c r="AG45" i="28"/>
  <c r="AJ45" i="28"/>
  <c r="AN45" i="28"/>
  <c r="AL45" i="28"/>
  <c r="AM45" i="28"/>
  <c r="AG46" i="28"/>
  <c r="AJ46" i="28"/>
  <c r="AM46" i="28"/>
  <c r="AL46" i="28"/>
  <c r="AG47" i="28"/>
  <c r="AJ47" i="28"/>
  <c r="AL47" i="28"/>
  <c r="AG48" i="28"/>
  <c r="AJ48" i="28"/>
  <c r="AL48" i="28"/>
  <c r="AM48" i="28"/>
  <c r="AN48" i="28"/>
  <c r="AG49" i="28"/>
  <c r="AJ49" i="28"/>
  <c r="AN49" i="28"/>
  <c r="AL49" i="28"/>
  <c r="AM49" i="28"/>
  <c r="AG50" i="28"/>
  <c r="AJ50" i="28"/>
  <c r="AM50" i="28"/>
  <c r="AL50" i="28"/>
  <c r="AG51" i="28"/>
  <c r="AJ51" i="28"/>
  <c r="AL51" i="28"/>
  <c r="AG52" i="28"/>
  <c r="AG53" i="28"/>
  <c r="AJ53" i="28"/>
  <c r="AN53" i="28"/>
  <c r="AL53" i="28"/>
  <c r="AM53" i="28"/>
  <c r="AG54" i="28"/>
  <c r="AJ54" i="28"/>
  <c r="AM54" i="28"/>
  <c r="AL54" i="28"/>
  <c r="AG55" i="28"/>
  <c r="AJ55" i="28"/>
  <c r="AL55" i="28"/>
  <c r="AG56" i="28"/>
  <c r="AJ56" i="28"/>
  <c r="AL56" i="28"/>
  <c r="AM56" i="28"/>
  <c r="AN56" i="28"/>
  <c r="AG57" i="28"/>
  <c r="AJ57" i="28"/>
  <c r="AN57" i="28"/>
  <c r="AL57" i="28"/>
  <c r="AM57" i="28"/>
  <c r="AG58" i="28"/>
  <c r="AJ58" i="28"/>
  <c r="AM58" i="28"/>
  <c r="AL58" i="28"/>
  <c r="AG59" i="28"/>
  <c r="AJ59" i="28"/>
  <c r="AL59" i="28"/>
  <c r="AG60" i="28"/>
  <c r="AJ60" i="28"/>
  <c r="AL60" i="28"/>
  <c r="AM60" i="28"/>
  <c r="AN60" i="28"/>
  <c r="AG61" i="28"/>
  <c r="AJ61" i="28"/>
  <c r="AN61" i="28"/>
  <c r="AL61" i="28"/>
  <c r="AM61" i="28"/>
  <c r="AG62" i="28"/>
  <c r="AJ62" i="28"/>
  <c r="AM62" i="28"/>
  <c r="AL62" i="28"/>
  <c r="AG63" i="28"/>
  <c r="AJ63" i="28"/>
  <c r="AL63" i="28"/>
  <c r="AG64" i="28"/>
  <c r="AJ64" i="28"/>
  <c r="AL64" i="28"/>
  <c r="AM64" i="28"/>
  <c r="AN64" i="28"/>
  <c r="AG67" i="28"/>
  <c r="AJ67" i="28"/>
  <c r="AN67" i="28"/>
  <c r="AG70" i="28"/>
  <c r="AJ70" i="28"/>
  <c r="AN70" i="28"/>
  <c r="AG73" i="28"/>
  <c r="AJ73" i="28"/>
  <c r="AN73" i="28"/>
  <c r="AG76" i="28"/>
  <c r="AJ76" i="28"/>
  <c r="AL76" i="28"/>
  <c r="AG77" i="28"/>
  <c r="AJ77" i="28"/>
  <c r="AL77" i="28"/>
  <c r="AG78" i="28"/>
  <c r="AJ78" i="28"/>
  <c r="AL78" i="28"/>
  <c r="AG81" i="28"/>
  <c r="AJ81" i="28"/>
  <c r="AL81" i="28"/>
  <c r="AG82" i="28"/>
  <c r="AG83" i="28"/>
  <c r="AJ83" i="28"/>
  <c r="AL83" i="28"/>
  <c r="AN83" i="28"/>
  <c r="AG86" i="28"/>
  <c r="AJ86" i="28"/>
  <c r="AL86" i="28"/>
  <c r="AG87" i="28"/>
  <c r="AJ87" i="28"/>
  <c r="AL87" i="28"/>
  <c r="AG88" i="28"/>
  <c r="AJ88" i="28"/>
  <c r="AL88" i="28"/>
  <c r="AG89" i="28"/>
  <c r="AJ89" i="28"/>
  <c r="AL89" i="28"/>
  <c r="AG90" i="28"/>
  <c r="AG91" i="28"/>
  <c r="AG94" i="28"/>
  <c r="AJ94" i="28"/>
  <c r="AL94" i="28"/>
  <c r="AG97" i="28"/>
  <c r="AJ97" i="28"/>
  <c r="AN97" i="28"/>
  <c r="AG98" i="28"/>
  <c r="AJ98" i="28"/>
  <c r="AL98" i="28"/>
  <c r="AM98" i="28"/>
  <c r="AN98" i="28"/>
  <c r="AG99" i="28"/>
  <c r="AJ99" i="28"/>
  <c r="AL99" i="28"/>
  <c r="AM99" i="28"/>
  <c r="AG102" i="28"/>
  <c r="AJ102" i="28"/>
  <c r="AL102" i="28"/>
  <c r="AL32" i="28"/>
  <c r="AN32" i="28"/>
  <c r="AL36" i="28"/>
  <c r="AN36" i="28"/>
  <c r="AN34" i="28"/>
  <c r="AL34" i="28"/>
  <c r="AL28" i="28"/>
  <c r="AN28" i="28"/>
  <c r="AN30" i="28"/>
  <c r="AL30" i="28"/>
  <c r="AL40" i="28"/>
  <c r="AN40" i="28"/>
  <c r="AN38" i="28"/>
  <c r="AL38" i="28"/>
  <c r="AM28" i="28"/>
  <c r="AN26" i="28"/>
  <c r="AL26" i="28"/>
  <c r="AM26" i="28"/>
  <c r="AM22" i="28"/>
  <c r="AM18" i="28"/>
  <c r="AM14" i="28"/>
  <c r="AM10" i="28"/>
  <c r="AM6" i="28"/>
  <c r="AN24" i="28"/>
  <c r="AL22" i="28"/>
  <c r="AN20" i="28"/>
  <c r="AL18" i="28"/>
  <c r="AN16" i="28"/>
  <c r="AL14" i="28"/>
  <c r="AN12" i="28"/>
  <c r="AL10" i="28"/>
  <c r="AN8" i="28"/>
  <c r="AL6" i="28"/>
  <c r="AN59" i="28"/>
  <c r="AN51" i="28"/>
  <c r="AM63" i="28"/>
  <c r="AN62" i="28"/>
  <c r="AM59" i="28"/>
  <c r="AN58" i="28"/>
  <c r="AM55" i="28"/>
  <c r="AN54" i="28"/>
  <c r="AM51" i="28"/>
  <c r="AN50" i="28"/>
  <c r="AM47" i="28"/>
  <c r="AN46" i="28"/>
  <c r="AN63" i="28"/>
  <c r="AN55" i="28"/>
  <c r="AN47" i="28"/>
  <c r="AN78" i="28"/>
  <c r="AN77" i="28"/>
  <c r="AN76" i="28"/>
  <c r="AN81" i="28"/>
  <c r="AN89" i="28"/>
  <c r="AN88" i="28"/>
  <c r="AN87" i="28"/>
  <c r="AN86" i="28"/>
  <c r="AN94" i="28"/>
  <c r="AM97" i="28"/>
  <c r="AN99" i="28"/>
  <c r="AL97" i="28"/>
  <c r="AN102" i="28"/>
  <c r="AM102" i="28"/>
  <c r="B13" i="2"/>
  <c r="D13" i="2"/>
  <c r="C13" i="2"/>
  <c r="AJ29" i="1"/>
  <c r="AM29" i="1" s="1"/>
  <c r="AJ28" i="1"/>
  <c r="AM28" i="1" s="1"/>
  <c r="AJ27" i="1"/>
  <c r="AL27" i="1" s="1"/>
  <c r="AJ67" i="1"/>
  <c r="AL67" i="1" s="1"/>
  <c r="AJ66" i="1"/>
  <c r="AL66" i="1" s="1"/>
  <c r="AJ65" i="1"/>
  <c r="AL65" i="1" s="1"/>
  <c r="AJ64" i="1"/>
  <c r="AL64" i="1" s="1"/>
  <c r="AJ63" i="1"/>
  <c r="AL63" i="1" s="1"/>
  <c r="AJ70" i="1"/>
  <c r="AL70" i="1" s="1"/>
  <c r="AJ69" i="1"/>
  <c r="AL69" i="1" s="1"/>
  <c r="AJ68" i="1"/>
  <c r="AL68" i="1" s="1"/>
  <c r="AJ71" i="1"/>
  <c r="AL71" i="1" s="1"/>
  <c r="AJ50" i="1"/>
  <c r="AL50" i="1" s="1"/>
  <c r="AG50" i="1"/>
  <c r="F12" i="2"/>
  <c r="F13" i="2" s="1"/>
  <c r="E12" i="2"/>
  <c r="E13" i="2" s="1"/>
  <c r="G12" i="2"/>
  <c r="G13" i="2" s="1"/>
  <c r="H12" i="2"/>
  <c r="H13" i="2" s="1"/>
  <c r="AG6" i="1"/>
  <c r="AJ6" i="1"/>
  <c r="AM6" i="1" s="1"/>
  <c r="AG7" i="1"/>
  <c r="AJ7" i="1"/>
  <c r="AL7" i="1" s="1"/>
  <c r="AG8" i="1"/>
  <c r="AJ8" i="1"/>
  <c r="AL8" i="1" s="1"/>
  <c r="AG9" i="1"/>
  <c r="AJ9" i="1"/>
  <c r="AM9" i="1" s="1"/>
  <c r="AG10" i="1"/>
  <c r="AJ10" i="1"/>
  <c r="AM10" i="1" s="1"/>
  <c r="AG11" i="1"/>
  <c r="AJ11" i="1"/>
  <c r="AL11" i="1" s="1"/>
  <c r="AG12" i="1"/>
  <c r="AJ12" i="1"/>
  <c r="AL12" i="1" s="1"/>
  <c r="AG13" i="1"/>
  <c r="AJ13" i="1"/>
  <c r="AM13" i="1" s="1"/>
  <c r="AG14" i="1"/>
  <c r="AJ14" i="1"/>
  <c r="AL14" i="1" s="1"/>
  <c r="AG15" i="1"/>
  <c r="AJ15" i="1"/>
  <c r="AL15" i="1" s="1"/>
  <c r="AG16" i="1"/>
  <c r="AJ16" i="1"/>
  <c r="AM16" i="1" s="1"/>
  <c r="AG17" i="1"/>
  <c r="AJ17" i="1"/>
  <c r="AL17" i="1" s="1"/>
  <c r="AG18" i="1"/>
  <c r="AJ18" i="1"/>
  <c r="AM18" i="1" s="1"/>
  <c r="AG19" i="1"/>
  <c r="AJ19" i="1"/>
  <c r="AM19" i="1" s="1"/>
  <c r="AG20" i="1"/>
  <c r="AJ20" i="1"/>
  <c r="AL20" i="1" s="1"/>
  <c r="AG21" i="1"/>
  <c r="AJ21" i="1"/>
  <c r="AM21" i="1" s="1"/>
  <c r="O12" i="2"/>
  <c r="AC25" i="1"/>
  <c r="N5" i="2"/>
  <c r="M5" i="2"/>
  <c r="L5" i="2"/>
  <c r="N8" i="2"/>
  <c r="M8" i="2"/>
  <c r="L8" i="2"/>
  <c r="L6" i="2"/>
  <c r="O6" i="2"/>
  <c r="L11" i="2"/>
  <c r="M11" i="2"/>
  <c r="N10" i="2"/>
  <c r="O10" i="2"/>
  <c r="M10" i="2"/>
  <c r="L10" i="2"/>
  <c r="AG58" i="1"/>
  <c r="AJ32" i="1"/>
  <c r="C82" i="26"/>
  <c r="D82" i="26"/>
  <c r="AI2" i="28"/>
  <c r="S104" i="28"/>
  <c r="R104" i="28"/>
  <c r="P104" i="28"/>
  <c r="AB103" i="28"/>
  <c r="AC102" i="28"/>
  <c r="AA103" i="28"/>
  <c r="Z103" i="28"/>
  <c r="Y103" i="28"/>
  <c r="S103" i="28"/>
  <c r="R103" i="28"/>
  <c r="P103" i="28"/>
  <c r="N103" i="28"/>
  <c r="M103" i="28"/>
  <c r="L103" i="28"/>
  <c r="J103" i="28"/>
  <c r="I103" i="28"/>
  <c r="H103" i="28"/>
  <c r="G103" i="28"/>
  <c r="B103" i="28"/>
  <c r="AB100" i="28"/>
  <c r="AA100" i="28"/>
  <c r="Z100" i="28"/>
  <c r="Y100" i="28"/>
  <c r="S100" i="28"/>
  <c r="R100" i="28"/>
  <c r="P100" i="28"/>
  <c r="N100" i="28"/>
  <c r="M100" i="28"/>
  <c r="L100" i="28"/>
  <c r="J100" i="28"/>
  <c r="I100" i="28"/>
  <c r="H100" i="28"/>
  <c r="G100" i="28"/>
  <c r="B100" i="28"/>
  <c r="AB95" i="28"/>
  <c r="AC94" i="28"/>
  <c r="AA95" i="28"/>
  <c r="Z95" i="28"/>
  <c r="Y95" i="28"/>
  <c r="S95" i="28"/>
  <c r="R95" i="28"/>
  <c r="P95" i="28"/>
  <c r="N95" i="28"/>
  <c r="M95" i="28"/>
  <c r="L95" i="28"/>
  <c r="J95" i="28"/>
  <c r="I95" i="28"/>
  <c r="H95" i="28"/>
  <c r="G95" i="28"/>
  <c r="B95" i="28"/>
  <c r="AB92" i="28"/>
  <c r="AA92" i="28"/>
  <c r="Z92" i="28"/>
  <c r="Y92" i="28"/>
  <c r="S92" i="28"/>
  <c r="R92" i="28"/>
  <c r="P92" i="28"/>
  <c r="N92" i="28"/>
  <c r="M92" i="28"/>
  <c r="L92" i="28"/>
  <c r="J92" i="28"/>
  <c r="I92" i="28"/>
  <c r="H92" i="28"/>
  <c r="G92" i="28"/>
  <c r="B92" i="28"/>
  <c r="AB84" i="28"/>
  <c r="AA84" i="28"/>
  <c r="Z84" i="28"/>
  <c r="Y84" i="28"/>
  <c r="S84" i="28"/>
  <c r="R84" i="28"/>
  <c r="P84" i="28"/>
  <c r="N84" i="28"/>
  <c r="M84" i="28"/>
  <c r="L84" i="28"/>
  <c r="H84" i="28"/>
  <c r="G84" i="28"/>
  <c r="B84" i="28"/>
  <c r="AB79" i="28"/>
  <c r="AA79" i="28"/>
  <c r="Z79" i="28"/>
  <c r="Y79" i="28"/>
  <c r="S79" i="28"/>
  <c r="R79" i="28"/>
  <c r="P79" i="28"/>
  <c r="N79" i="28"/>
  <c r="M79" i="28"/>
  <c r="L79" i="28"/>
  <c r="J79" i="28"/>
  <c r="I79" i="28"/>
  <c r="H79" i="28"/>
  <c r="G79" i="28"/>
  <c r="B79" i="28"/>
  <c r="AB74" i="28"/>
  <c r="AC73" i="28"/>
  <c r="AA74" i="28"/>
  <c r="Z74" i="28"/>
  <c r="Y74" i="28"/>
  <c r="S74" i="28"/>
  <c r="R74" i="28"/>
  <c r="P74" i="28"/>
  <c r="N74" i="28"/>
  <c r="M74" i="28"/>
  <c r="L74" i="28"/>
  <c r="J74" i="28"/>
  <c r="I74" i="28"/>
  <c r="H74" i="28"/>
  <c r="G74" i="28"/>
  <c r="B74" i="28"/>
  <c r="AB71" i="28"/>
  <c r="AC70" i="28"/>
  <c r="S71" i="28"/>
  <c r="R71" i="28"/>
  <c r="P71" i="28"/>
  <c r="N71" i="28"/>
  <c r="M71" i="28"/>
  <c r="L71" i="28"/>
  <c r="J71" i="28"/>
  <c r="I71" i="28"/>
  <c r="H71" i="28"/>
  <c r="G71" i="28"/>
  <c r="B71" i="28"/>
  <c r="AB68" i="28"/>
  <c r="AC67" i="28"/>
  <c r="AA68" i="28"/>
  <c r="Z68" i="28"/>
  <c r="Y68" i="28"/>
  <c r="S68" i="28"/>
  <c r="R68" i="28"/>
  <c r="P68" i="28"/>
  <c r="N68" i="28"/>
  <c r="M68" i="28"/>
  <c r="L68" i="28"/>
  <c r="J68" i="28"/>
  <c r="I68" i="28"/>
  <c r="H68" i="28"/>
  <c r="G68" i="28"/>
  <c r="B68" i="28"/>
  <c r="AB65" i="28"/>
  <c r="AA65" i="28"/>
  <c r="Z65" i="28"/>
  <c r="Y65" i="28"/>
  <c r="S65" i="28"/>
  <c r="R65" i="28"/>
  <c r="P65" i="28"/>
  <c r="N65" i="28"/>
  <c r="M65" i="28"/>
  <c r="L65" i="28"/>
  <c r="J65" i="28"/>
  <c r="I65" i="28"/>
  <c r="H65" i="28"/>
  <c r="G65" i="28"/>
  <c r="B65" i="28"/>
  <c r="AB43" i="28"/>
  <c r="AA43" i="28"/>
  <c r="Z43" i="28"/>
  <c r="Y43" i="28"/>
  <c r="S43" i="28"/>
  <c r="R43" i="28"/>
  <c r="P43" i="28"/>
  <c r="N43" i="28"/>
  <c r="M43" i="28"/>
  <c r="L43" i="28"/>
  <c r="J43" i="28"/>
  <c r="I43" i="28"/>
  <c r="H43" i="28"/>
  <c r="G43" i="28"/>
  <c r="B43" i="28"/>
  <c r="T4" i="28"/>
  <c r="Q3" i="28"/>
  <c r="A2" i="28"/>
  <c r="L4" i="2"/>
  <c r="L7" i="2"/>
  <c r="L9" i="2"/>
  <c r="L12" i="2"/>
  <c r="M4" i="2"/>
  <c r="M7" i="2"/>
  <c r="M6" i="2"/>
  <c r="M12" i="2"/>
  <c r="N4" i="2"/>
  <c r="N7" i="2"/>
  <c r="N6" i="2"/>
  <c r="N11" i="2"/>
  <c r="N12" i="2"/>
  <c r="AG57" i="1"/>
  <c r="AG74" i="1"/>
  <c r="A3" i="6"/>
  <c r="AJ22" i="1"/>
  <c r="AM22" i="1" s="1"/>
  <c r="AJ74" i="1"/>
  <c r="AL74" i="1" s="1"/>
  <c r="B27" i="5"/>
  <c r="B26" i="5"/>
  <c r="B25" i="5"/>
  <c r="B24" i="5"/>
  <c r="B23" i="5"/>
  <c r="AJ23" i="1"/>
  <c r="AM23" i="1" s="1"/>
  <c r="AJ24" i="1"/>
  <c r="AM24" i="1" s="1"/>
  <c r="AJ25" i="1"/>
  <c r="AL25" i="1" s="1"/>
  <c r="AJ26" i="1"/>
  <c r="AL26" i="1" s="1"/>
  <c r="J4" i="6"/>
  <c r="H4" i="6"/>
  <c r="F4" i="6"/>
  <c r="G49" i="21"/>
  <c r="F49" i="21"/>
  <c r="G55" i="21"/>
  <c r="F55" i="21"/>
  <c r="M55" i="21"/>
  <c r="K55" i="21"/>
  <c r="I55" i="21"/>
  <c r="B55" i="21"/>
  <c r="O39" i="21"/>
  <c r="M39" i="21"/>
  <c r="N32" i="21"/>
  <c r="N36" i="21"/>
  <c r="K39" i="21"/>
  <c r="L27" i="21"/>
  <c r="I39" i="21"/>
  <c r="J36" i="21"/>
  <c r="P34" i="21"/>
  <c r="N34" i="21"/>
  <c r="J32" i="21"/>
  <c r="P30" i="21"/>
  <c r="O46" i="21"/>
  <c r="M46" i="21"/>
  <c r="I46" i="21"/>
  <c r="K46" i="21"/>
  <c r="G46" i="21"/>
  <c r="F46" i="21"/>
  <c r="B46" i="21"/>
  <c r="O42" i="21"/>
  <c r="P41" i="21"/>
  <c r="M42" i="21"/>
  <c r="N41" i="21"/>
  <c r="I42" i="21"/>
  <c r="J41" i="21"/>
  <c r="K42" i="21"/>
  <c r="L41" i="21"/>
  <c r="O25" i="21"/>
  <c r="P24" i="21"/>
  <c r="M25" i="21"/>
  <c r="N11" i="21"/>
  <c r="I25" i="21"/>
  <c r="J21" i="21"/>
  <c r="K25" i="21"/>
  <c r="L17" i="21"/>
  <c r="L16" i="21"/>
  <c r="B39" i="21"/>
  <c r="F39" i="21"/>
  <c r="G39" i="21"/>
  <c r="H39" i="21"/>
  <c r="F25" i="21"/>
  <c r="G25" i="21"/>
  <c r="H25" i="21"/>
  <c r="O49" i="21"/>
  <c r="P48" i="21"/>
  <c r="M49" i="21"/>
  <c r="N48" i="21"/>
  <c r="I49" i="21"/>
  <c r="J48" i="21"/>
  <c r="K49" i="21"/>
  <c r="L48" i="21"/>
  <c r="N23" i="21"/>
  <c r="B25" i="21"/>
  <c r="G42" i="21"/>
  <c r="F42" i="21"/>
  <c r="B42" i="21"/>
  <c r="B49" i="21"/>
  <c r="F2" i="2"/>
  <c r="I3" i="2"/>
  <c r="L22" i="21"/>
  <c r="L7" i="21"/>
  <c r="P11" i="21"/>
  <c r="N12" i="21"/>
  <c r="L10" i="21"/>
  <c r="O8" i="2"/>
  <c r="O7" i="2"/>
  <c r="J35" i="21"/>
  <c r="J31" i="21"/>
  <c r="J38" i="21"/>
  <c r="J37" i="21"/>
  <c r="J33" i="21"/>
  <c r="J29" i="21"/>
  <c r="J28" i="21"/>
  <c r="J34" i="21"/>
  <c r="J30" i="21"/>
  <c r="J27" i="21"/>
  <c r="P37" i="21"/>
  <c r="P33" i="21"/>
  <c r="P29" i="21"/>
  <c r="P28" i="21"/>
  <c r="P35" i="21"/>
  <c r="P31" i="21"/>
  <c r="P38" i="21"/>
  <c r="P36" i="21"/>
  <c r="P32" i="21"/>
  <c r="P27" i="21"/>
  <c r="N35" i="21"/>
  <c r="N38" i="21"/>
  <c r="L21" i="21"/>
  <c r="L12" i="21"/>
  <c r="N27" i="21"/>
  <c r="J52" i="21"/>
  <c r="J51" i="21"/>
  <c r="J54" i="21"/>
  <c r="J53" i="21"/>
  <c r="L53" i="21"/>
  <c r="L52" i="21"/>
  <c r="L51" i="21"/>
  <c r="L54" i="21"/>
  <c r="N31" i="21"/>
  <c r="L37" i="21"/>
  <c r="N54" i="21"/>
  <c r="N53" i="21"/>
  <c r="N52" i="21"/>
  <c r="N51" i="21"/>
  <c r="L29" i="21"/>
  <c r="N8" i="21"/>
  <c r="N9" i="21"/>
  <c r="N18" i="21"/>
  <c r="N14" i="21"/>
  <c r="L9" i="21"/>
  <c r="N21" i="21"/>
  <c r="N16" i="21"/>
  <c r="N15" i="21"/>
  <c r="L24" i="21"/>
  <c r="L14" i="21"/>
  <c r="L20" i="21"/>
  <c r="N17" i="21"/>
  <c r="N10" i="21"/>
  <c r="N6" i="21"/>
  <c r="N33" i="21"/>
  <c r="N7" i="21"/>
  <c r="N20" i="21"/>
  <c r="L23" i="21"/>
  <c r="N22" i="21"/>
  <c r="N24" i="21"/>
  <c r="N19" i="21"/>
  <c r="L19" i="21"/>
  <c r="L15" i="21"/>
  <c r="L8" i="21"/>
  <c r="N13" i="21"/>
  <c r="P44" i="21"/>
  <c r="P45" i="21"/>
  <c r="N44" i="21"/>
  <c r="N45" i="21"/>
  <c r="L44" i="21"/>
  <c r="L45" i="21"/>
  <c r="J44" i="21"/>
  <c r="J45" i="21"/>
  <c r="L18" i="21"/>
  <c r="L6" i="21"/>
  <c r="L13" i="21"/>
  <c r="L11" i="21"/>
  <c r="J13" i="21"/>
  <c r="J8" i="21"/>
  <c r="J19" i="21"/>
  <c r="J17" i="21"/>
  <c r="J20" i="21"/>
  <c r="J24" i="21"/>
  <c r="J18" i="21"/>
  <c r="J23" i="21"/>
  <c r="J7" i="21"/>
  <c r="J14" i="21"/>
  <c r="AK2" i="28"/>
  <c r="U63" i="28" s="1"/>
  <c r="Q6" i="28"/>
  <c r="Q46" i="28"/>
  <c r="Q53" i="28"/>
  <c r="W53" i="28"/>
  <c r="Q55" i="28"/>
  <c r="Q60" i="28"/>
  <c r="Q61" i="28"/>
  <c r="W61" i="28"/>
  <c r="Q63" i="28"/>
  <c r="W63" i="28"/>
  <c r="Q76" i="28"/>
  <c r="Q83" i="28"/>
  <c r="Q86" i="28"/>
  <c r="W86" i="28"/>
  <c r="Q90" i="28"/>
  <c r="Q98" i="28"/>
  <c r="Q8" i="28"/>
  <c r="Q10" i="28"/>
  <c r="Q14" i="28"/>
  <c r="Q18" i="28"/>
  <c r="Q22" i="28"/>
  <c r="Q25" i="28"/>
  <c r="Q33" i="28"/>
  <c r="Q37" i="28"/>
  <c r="W37" i="28"/>
  <c r="Q41" i="28"/>
  <c r="Q42" i="28"/>
  <c r="Q48" i="28"/>
  <c r="W48" i="28"/>
  <c r="Q56" i="28"/>
  <c r="Q62" i="28"/>
  <c r="Q78" i="28"/>
  <c r="Q99" i="28"/>
  <c r="Q13" i="28"/>
  <c r="Q17" i="28"/>
  <c r="Q21" i="28"/>
  <c r="W21" i="28"/>
  <c r="Q24" i="28"/>
  <c r="Q27" i="28"/>
  <c r="Q28" i="28"/>
  <c r="Q31" i="28"/>
  <c r="Q32" i="28"/>
  <c r="Q36" i="28"/>
  <c r="Q39" i="28"/>
  <c r="W39" i="28"/>
  <c r="Q40" i="28"/>
  <c r="Q45" i="28"/>
  <c r="Q16" i="28"/>
  <c r="Q34" i="28"/>
  <c r="Q50" i="28"/>
  <c r="Q67" i="28"/>
  <c r="Q70" i="28"/>
  <c r="Q71" i="28"/>
  <c r="Q89" i="28"/>
  <c r="Q102" i="28"/>
  <c r="W102" i="28"/>
  <c r="AD102" i="28" s="1"/>
  <c r="Q9" i="28"/>
  <c r="W9" i="28"/>
  <c r="Q15" i="28"/>
  <c r="Q23" i="28"/>
  <c r="W23" i="28"/>
  <c r="Q29" i="28"/>
  <c r="W29" i="28"/>
  <c r="Q35" i="28"/>
  <c r="W35" i="28"/>
  <c r="Q38" i="28"/>
  <c r="Q49" i="28"/>
  <c r="Q51" i="28"/>
  <c r="W51" i="28"/>
  <c r="Q81" i="28"/>
  <c r="Q82" i="28"/>
  <c r="Q84" i="28"/>
  <c r="Q91" i="28"/>
  <c r="Q94" i="28"/>
  <c r="Q95" i="28"/>
  <c r="Q12" i="28"/>
  <c r="W12" i="28"/>
  <c r="Q20" i="28"/>
  <c r="Q11" i="28"/>
  <c r="Q19" i="28"/>
  <c r="W19" i="28"/>
  <c r="Q58" i="28"/>
  <c r="W58" i="28"/>
  <c r="Q7" i="28"/>
  <c r="Q30" i="28"/>
  <c r="Q59" i="28"/>
  <c r="Q87" i="28"/>
  <c r="W87" i="28"/>
  <c r="Q88" i="28"/>
  <c r="Q97" i="28"/>
  <c r="Q47" i="28"/>
  <c r="Q64" i="28"/>
  <c r="Q73" i="28"/>
  <c r="W73" i="28"/>
  <c r="Q77" i="28"/>
  <c r="Q26" i="28"/>
  <c r="W26" i="28"/>
  <c r="Q52" i="28"/>
  <c r="Q54" i="28"/>
  <c r="Q57" i="28"/>
  <c r="U11" i="28"/>
  <c r="AD11" i="28" s="1"/>
  <c r="W11" i="28"/>
  <c r="U15" i="28"/>
  <c r="U19" i="28"/>
  <c r="U23" i="28"/>
  <c r="AD23" i="28" s="1"/>
  <c r="U24" i="28"/>
  <c r="U25" i="28"/>
  <c r="U26" i="28"/>
  <c r="W27" i="28"/>
  <c r="U28" i="28"/>
  <c r="AD28" i="28" s="1"/>
  <c r="W28" i="28"/>
  <c r="W30" i="28"/>
  <c r="W31" i="28"/>
  <c r="U32" i="28"/>
  <c r="U33" i="28"/>
  <c r="U34" i="28"/>
  <c r="U35" i="28"/>
  <c r="U36" i="28"/>
  <c r="U37" i="28"/>
  <c r="AD37" i="28" s="1"/>
  <c r="W38" i="28"/>
  <c r="W40" i="28"/>
  <c r="W42" i="28"/>
  <c r="W49" i="28"/>
  <c r="U50" i="28"/>
  <c r="W54" i="28"/>
  <c r="U56" i="28"/>
  <c r="U57" i="28"/>
  <c r="U59" i="28"/>
  <c r="W62" i="28"/>
  <c r="U64" i="28"/>
  <c r="U67" i="28"/>
  <c r="U78" i="28"/>
  <c r="W81" i="28"/>
  <c r="AD81" i="28" s="1"/>
  <c r="U88" i="28"/>
  <c r="W89" i="28"/>
  <c r="U91" i="28"/>
  <c r="W97" i="28"/>
  <c r="W100" i="28" s="1"/>
  <c r="W99" i="28"/>
  <c r="U7" i="28"/>
  <c r="U8" i="28"/>
  <c r="U9" i="28"/>
  <c r="AD9" i="28" s="1"/>
  <c r="W15" i="28"/>
  <c r="W16" i="28"/>
  <c r="W20" i="28"/>
  <c r="U30" i="28"/>
  <c r="AD30" i="28" s="1"/>
  <c r="U38" i="28"/>
  <c r="U47" i="28"/>
  <c r="W52" i="28"/>
  <c r="U55" i="28"/>
  <c r="U58" i="28"/>
  <c r="W60" i="28"/>
  <c r="W70" i="28"/>
  <c r="W71" i="28"/>
  <c r="X70" i="28" s="1"/>
  <c r="W77" i="28"/>
  <c r="U81" i="28"/>
  <c r="U82" i="28"/>
  <c r="U83" i="28"/>
  <c r="U87" i="28"/>
  <c r="U97" i="28"/>
  <c r="AD97" i="28" s="1"/>
  <c r="W8" i="28"/>
  <c r="U10" i="28"/>
  <c r="U14" i="28"/>
  <c r="U18" i="28"/>
  <c r="U22" i="28"/>
  <c r="AD22" i="28" s="1"/>
  <c r="U29" i="28"/>
  <c r="AD29" i="28" s="1"/>
  <c r="W34" i="28"/>
  <c r="W6" i="28"/>
  <c r="W7" i="28"/>
  <c r="W13" i="28"/>
  <c r="U31" i="28"/>
  <c r="AD31" i="28" s="1"/>
  <c r="U42" i="28"/>
  <c r="AD42" i="28" s="1"/>
  <c r="W47" i="28"/>
  <c r="U48" i="28"/>
  <c r="W57" i="28"/>
  <c r="W76" i="28"/>
  <c r="U77" i="28"/>
  <c r="W98" i="28"/>
  <c r="W14" i="28"/>
  <c r="U16" i="28"/>
  <c r="U17" i="28"/>
  <c r="W22" i="28"/>
  <c r="W24" i="28"/>
  <c r="W36" i="28"/>
  <c r="U54" i="28"/>
  <c r="W59" i="28"/>
  <c r="AD59" i="28" s="1"/>
  <c r="U60" i="28"/>
  <c r="U70" i="28"/>
  <c r="V70" i="28" s="1"/>
  <c r="W78" i="28"/>
  <c r="W83" i="28"/>
  <c r="W88" i="28"/>
  <c r="U89" i="28"/>
  <c r="U102" i="28"/>
  <c r="W17" i="28"/>
  <c r="U27" i="28"/>
  <c r="U45" i="28"/>
  <c r="U51" i="28"/>
  <c r="U52" i="28"/>
  <c r="W90" i="28"/>
  <c r="U99" i="28"/>
  <c r="U100" i="28" s="1"/>
  <c r="W18" i="28"/>
  <c r="W32" i="28"/>
  <c r="U40" i="28"/>
  <c r="AD40" i="28"/>
  <c r="U41" i="28"/>
  <c r="U46" i="28"/>
  <c r="U61" i="28"/>
  <c r="U94" i="28"/>
  <c r="V94" i="28" s="1"/>
  <c r="U98" i="28"/>
  <c r="U6" i="28"/>
  <c r="AD6" i="28" s="1"/>
  <c r="U12" i="28"/>
  <c r="U13" i="28"/>
  <c r="U20" i="28"/>
  <c r="AD20" i="28" s="1"/>
  <c r="U21" i="28"/>
  <c r="W46" i="28"/>
  <c r="U49" i="28"/>
  <c r="AD49" i="28" s="1"/>
  <c r="U53" i="28"/>
  <c r="W56" i="28"/>
  <c r="U62" i="28"/>
  <c r="U86" i="28"/>
  <c r="AD86" i="28" s="1"/>
  <c r="U39" i="28"/>
  <c r="AD39" i="28" s="1"/>
  <c r="W55" i="28"/>
  <c r="AD55" i="28"/>
  <c r="W64" i="28"/>
  <c r="U73" i="28"/>
  <c r="AD73" i="28" s="1"/>
  <c r="U76" i="28"/>
  <c r="W82" i="28"/>
  <c r="AD82" i="28" s="1"/>
  <c r="U90" i="28"/>
  <c r="AD90" i="28" s="1"/>
  <c r="W91" i="28"/>
  <c r="AC8" i="28"/>
  <c r="AC12" i="28"/>
  <c r="AC16" i="28"/>
  <c r="AC20" i="28"/>
  <c r="AC24" i="28"/>
  <c r="AC28" i="28"/>
  <c r="AC32" i="28"/>
  <c r="AC36" i="28"/>
  <c r="AC40" i="28"/>
  <c r="AC9" i="28"/>
  <c r="AC13" i="28"/>
  <c r="AC17" i="28"/>
  <c r="AC21" i="28"/>
  <c r="AC6" i="28"/>
  <c r="AC10" i="28"/>
  <c r="AC14" i="28"/>
  <c r="AC18" i="28"/>
  <c r="AC22" i="28"/>
  <c r="AC26" i="28"/>
  <c r="AC30" i="28"/>
  <c r="AC34" i="28"/>
  <c r="AC38" i="28"/>
  <c r="AC42" i="28"/>
  <c r="AC7" i="28"/>
  <c r="AC11" i="28"/>
  <c r="AC15" i="28"/>
  <c r="AC19" i="28"/>
  <c r="AC23" i="28"/>
  <c r="AC25" i="28"/>
  <c r="AC31" i="28"/>
  <c r="AC33" i="28"/>
  <c r="AC39" i="28"/>
  <c r="AC41" i="28"/>
  <c r="AC27" i="28"/>
  <c r="AC29" i="28"/>
  <c r="AC35" i="28"/>
  <c r="AC37" i="28"/>
  <c r="AC47" i="28"/>
  <c r="AC51" i="28"/>
  <c r="AC55" i="28"/>
  <c r="AC59" i="28"/>
  <c r="AC63" i="28"/>
  <c r="AC45" i="28"/>
  <c r="AC53" i="28"/>
  <c r="AC57" i="28"/>
  <c r="AC50" i="28"/>
  <c r="AC48" i="28"/>
  <c r="AC52" i="28"/>
  <c r="AC56" i="28"/>
  <c r="AC60" i="28"/>
  <c r="AC64" i="28"/>
  <c r="AC49" i="28"/>
  <c r="AC61" i="28"/>
  <c r="AC46" i="28"/>
  <c r="AC54" i="28"/>
  <c r="AC58" i="28"/>
  <c r="AC62" i="28"/>
  <c r="AC76" i="28"/>
  <c r="AC77" i="28"/>
  <c r="AC78" i="28"/>
  <c r="AC81" i="28"/>
  <c r="AC82" i="28"/>
  <c r="AC83" i="28"/>
  <c r="AC86" i="28"/>
  <c r="AC87" i="28"/>
  <c r="AC88" i="28"/>
  <c r="AC89" i="28"/>
  <c r="AC90" i="28"/>
  <c r="AC91" i="28"/>
  <c r="AC99" i="28"/>
  <c r="AC97" i="28"/>
  <c r="AC98" i="28"/>
  <c r="AC23" i="1"/>
  <c r="AC28" i="1"/>
  <c r="I12" i="2"/>
  <c r="I13" i="2" s="1"/>
  <c r="AC31" i="1"/>
  <c r="AC22" i="1"/>
  <c r="AC30" i="1"/>
  <c r="AC27" i="1"/>
  <c r="AC26" i="1"/>
  <c r="O5" i="2"/>
  <c r="AC29" i="1"/>
  <c r="AC24" i="1"/>
  <c r="P12" i="21"/>
  <c r="L38" i="21"/>
  <c r="P19" i="21"/>
  <c r="L32" i="21"/>
  <c r="P15" i="21"/>
  <c r="J12" i="21"/>
  <c r="J10" i="21"/>
  <c r="L30" i="21"/>
  <c r="P22" i="21"/>
  <c r="N28" i="21"/>
  <c r="P14" i="21"/>
  <c r="P18" i="21"/>
  <c r="P6" i="21"/>
  <c r="P23" i="21"/>
  <c r="J9" i="21"/>
  <c r="J15" i="21"/>
  <c r="J16" i="21"/>
  <c r="P16" i="21"/>
  <c r="P7" i="21"/>
  <c r="P13" i="21"/>
  <c r="N29" i="21"/>
  <c r="N37" i="21"/>
  <c r="P21" i="21"/>
  <c r="P20" i="21"/>
  <c r="L28" i="21"/>
  <c r="P9" i="21"/>
  <c r="L36" i="21"/>
  <c r="J6" i="21"/>
  <c r="J11" i="21"/>
  <c r="L34" i="21"/>
  <c r="P8" i="21"/>
  <c r="N30" i="21"/>
  <c r="L35" i="21"/>
  <c r="L33" i="21"/>
  <c r="P17" i="21"/>
  <c r="J22" i="21"/>
  <c r="L31" i="21"/>
  <c r="P10" i="21"/>
  <c r="O11" i="2"/>
  <c r="O4" i="2"/>
  <c r="AM2" i="28"/>
  <c r="T10" i="28"/>
  <c r="AD8" i="28"/>
  <c r="AD88" i="28"/>
  <c r="AD36" i="28"/>
  <c r="W41" i="28"/>
  <c r="AD41" i="28" s="1"/>
  <c r="AD38" i="28"/>
  <c r="AD51" i="28"/>
  <c r="T31" i="28"/>
  <c r="T90" i="28"/>
  <c r="T40" i="28"/>
  <c r="T19" i="28"/>
  <c r="T25" i="28"/>
  <c r="T16" i="28"/>
  <c r="T8" i="28"/>
  <c r="W67" i="28"/>
  <c r="X67" i="28" s="1"/>
  <c r="Q68" i="28"/>
  <c r="T27" i="28"/>
  <c r="AD98" i="28"/>
  <c r="T59" i="28"/>
  <c r="T42" i="28"/>
  <c r="T33" i="28"/>
  <c r="T89" i="28"/>
  <c r="T64" i="28"/>
  <c r="T50" i="28"/>
  <c r="AD78" i="28"/>
  <c r="T58" i="28"/>
  <c r="AD19" i="28"/>
  <c r="AD15" i="28"/>
  <c r="T7" i="28"/>
  <c r="Q92" i="28"/>
  <c r="T51" i="28"/>
  <c r="W94" i="28"/>
  <c r="AD94" i="28" s="1"/>
  <c r="T76" i="28"/>
  <c r="AD53" i="28"/>
  <c r="T38" i="28"/>
  <c r="T23" i="28"/>
  <c r="AD12" i="28"/>
  <c r="T86" i="28"/>
  <c r="AD52" i="28"/>
  <c r="T62" i="28"/>
  <c r="T55" i="28"/>
  <c r="T46" i="28"/>
  <c r="T83" i="28"/>
  <c r="T54" i="28"/>
  <c r="T37" i="28"/>
  <c r="T98" i="28"/>
  <c r="T29" i="28"/>
  <c r="AD91" i="28"/>
  <c r="T82" i="28"/>
  <c r="T84" i="28" s="1"/>
  <c r="T73" i="28"/>
  <c r="T74" i="28" s="1"/>
  <c r="AD56" i="28"/>
  <c r="T45" i="28"/>
  <c r="T21" i="28"/>
  <c r="T17" i="28"/>
  <c r="T13" i="28"/>
  <c r="T9" i="28"/>
  <c r="T91" i="28"/>
  <c r="T63" i="28"/>
  <c r="AD21" i="28"/>
  <c r="AD61" i="28"/>
  <c r="T78" i="28"/>
  <c r="T60" i="28"/>
  <c r="T36" i="28"/>
  <c r="T26" i="28"/>
  <c r="T70" i="28"/>
  <c r="T71" i="28" s="1"/>
  <c r="T20" i="28"/>
  <c r="T12" i="28"/>
  <c r="T30" i="28"/>
  <c r="T81" i="28"/>
  <c r="T15" i="28"/>
  <c r="T53" i="28"/>
  <c r="T57" i="28"/>
  <c r="T34" i="28"/>
  <c r="AD67" i="28"/>
  <c r="T52" i="28"/>
  <c r="AD35" i="28"/>
  <c r="T99" i="28"/>
  <c r="T97" i="28"/>
  <c r="T100" i="28" s="1"/>
  <c r="T39" i="28"/>
  <c r="T48" i="28"/>
  <c r="T35" i="28"/>
  <c r="T61" i="28"/>
  <c r="T32" i="28"/>
  <c r="T67" i="28"/>
  <c r="T68" i="28" s="1"/>
  <c r="T56" i="28"/>
  <c r="T28" i="28"/>
  <c r="AD17" i="28"/>
  <c r="T88" i="28"/>
  <c r="T24" i="28"/>
  <c r="T11" i="28"/>
  <c r="T41" i="28"/>
  <c r="AD18" i="28"/>
  <c r="T102" i="28"/>
  <c r="T103" i="28" s="1"/>
  <c r="T49" i="28"/>
  <c r="T6" i="28"/>
  <c r="T94" i="28"/>
  <c r="T95" i="28" s="1"/>
  <c r="T87" i="28"/>
  <c r="T77" i="28"/>
  <c r="AD64" i="28"/>
  <c r="T47" i="28"/>
  <c r="T65" i="28" s="1"/>
  <c r="AD26" i="28"/>
  <c r="T22" i="28"/>
  <c r="T18" i="28"/>
  <c r="T14" i="28"/>
  <c r="J12" i="2"/>
  <c r="J13" i="2" s="1"/>
  <c r="K12" i="2"/>
  <c r="K13" i="2" s="1"/>
  <c r="Q103" i="28"/>
  <c r="Q79" i="28"/>
  <c r="Q104" i="28"/>
  <c r="Q43" i="28"/>
  <c r="Q100" i="28"/>
  <c r="U95" i="28"/>
  <c r="U68" i="28"/>
  <c r="U79" i="28"/>
  <c r="U71" i="28"/>
  <c r="Q74" i="28"/>
  <c r="U103" i="28"/>
  <c r="V102" i="28" s="1"/>
  <c r="U74" i="28"/>
  <c r="Q65" i="28"/>
  <c r="W68" i="28"/>
  <c r="V76" i="28"/>
  <c r="V77" i="28"/>
  <c r="V78" i="28"/>
  <c r="W74" i="28"/>
  <c r="X73" i="28" s="1"/>
  <c r="T104" i="28"/>
  <c r="X98" i="28" l="1"/>
  <c r="X97" i="28"/>
  <c r="X99" i="28"/>
  <c r="V97" i="28"/>
  <c r="V98" i="28"/>
  <c r="V99" i="28"/>
  <c r="W103" i="28"/>
  <c r="X102" i="28" s="1"/>
  <c r="U84" i="28"/>
  <c r="AD70" i="28"/>
  <c r="AD99" i="28"/>
  <c r="AD76" i="28"/>
  <c r="AD62" i="28"/>
  <c r="AD24" i="28"/>
  <c r="AD14" i="28"/>
  <c r="AD27" i="28"/>
  <c r="AD58" i="28"/>
  <c r="W33" i="28"/>
  <c r="AD33" i="28" s="1"/>
  <c r="T92" i="28"/>
  <c r="AD32" i="28"/>
  <c r="AD47" i="28"/>
  <c r="AD16" i="28"/>
  <c r="AD7" i="28"/>
  <c r="AD89" i="28"/>
  <c r="V67" i="28"/>
  <c r="AD57" i="28"/>
  <c r="W95" i="28"/>
  <c r="X94" i="28" s="1"/>
  <c r="T79" i="28"/>
  <c r="T43" i="28"/>
  <c r="AD54" i="28"/>
  <c r="AD13" i="28"/>
  <c r="AD87" i="28"/>
  <c r="AD77" i="28"/>
  <c r="AD48" i="28"/>
  <c r="W25" i="28"/>
  <c r="AD25" i="28" s="1"/>
  <c r="U65" i="28"/>
  <c r="V62" i="28" s="1"/>
  <c r="AD63" i="28"/>
  <c r="U104" i="28"/>
  <c r="AD10" i="28"/>
  <c r="V87" i="28"/>
  <c r="W92" i="28"/>
  <c r="W84" i="28"/>
  <c r="U92" i="28"/>
  <c r="AD34" i="28"/>
  <c r="AD60" i="28"/>
  <c r="W50" i="28"/>
  <c r="W45" i="28"/>
  <c r="W10" i="28"/>
  <c r="W79" i="28"/>
  <c r="V90" i="28"/>
  <c r="AD83" i="28"/>
  <c r="AD46" i="28"/>
  <c r="V73" i="28"/>
  <c r="U43" i="28"/>
  <c r="V34" i="28" s="1"/>
  <c r="AM26" i="1"/>
  <c r="AM8" i="1"/>
  <c r="AL16" i="1"/>
  <c r="AM17" i="1"/>
  <c r="T72" i="1"/>
  <c r="AL21" i="1"/>
  <c r="P61" i="1"/>
  <c r="AL13" i="1"/>
  <c r="AM7" i="1"/>
  <c r="T47" i="1"/>
  <c r="AL6" i="1"/>
  <c r="AM30" i="1"/>
  <c r="AM31" i="1"/>
  <c r="T61" i="1"/>
  <c r="AL28" i="1"/>
  <c r="AD32" i="1"/>
  <c r="AL24" i="1"/>
  <c r="AM15" i="1"/>
  <c r="AL9" i="1"/>
  <c r="Q78" i="1"/>
  <c r="Q72" i="1"/>
  <c r="Q61" i="1"/>
  <c r="AM27" i="1"/>
  <c r="AL22" i="1"/>
  <c r="AL29" i="1"/>
  <c r="T78" i="1"/>
  <c r="N13" i="2"/>
  <c r="AL19" i="1"/>
  <c r="AM12" i="1"/>
  <c r="Q47" i="1"/>
  <c r="W65" i="1"/>
  <c r="AL49" i="1"/>
  <c r="W49" i="1"/>
  <c r="AM25" i="1"/>
  <c r="AM20" i="1"/>
  <c r="AM14" i="1"/>
  <c r="AL18" i="1"/>
  <c r="AL10" i="1"/>
  <c r="AM11" i="1"/>
  <c r="W36" i="1"/>
  <c r="W47" i="1" s="1"/>
  <c r="U78" i="1"/>
  <c r="V76" i="1" s="1"/>
  <c r="O13" i="2"/>
  <c r="M13" i="2"/>
  <c r="L13" i="2"/>
  <c r="AL23" i="1"/>
  <c r="W78" i="1"/>
  <c r="X75" i="1" s="1"/>
  <c r="U47" i="1"/>
  <c r="V47" i="1" s="1"/>
  <c r="V57" i="28" l="1"/>
  <c r="V81" i="28"/>
  <c r="V82" i="28"/>
  <c r="V83" i="28"/>
  <c r="X77" i="28"/>
  <c r="X78" i="28"/>
  <c r="AD50" i="28"/>
  <c r="X81" i="28"/>
  <c r="X82" i="28"/>
  <c r="V48" i="28"/>
  <c r="V45" i="28"/>
  <c r="V51" i="28"/>
  <c r="V56" i="28"/>
  <c r="V58" i="28"/>
  <c r="V53" i="28"/>
  <c r="V55" i="28"/>
  <c r="V54" i="28"/>
  <c r="V47" i="28"/>
  <c r="V60" i="28"/>
  <c r="V61" i="28"/>
  <c r="V59" i="28"/>
  <c r="V64" i="28"/>
  <c r="V50" i="28"/>
  <c r="V46" i="28"/>
  <c r="X83" i="28"/>
  <c r="V10" i="28"/>
  <c r="V49" i="28"/>
  <c r="W43" i="28"/>
  <c r="W104" i="28"/>
  <c r="X10" i="28"/>
  <c r="V20" i="28"/>
  <c r="V12" i="28"/>
  <c r="V26" i="28"/>
  <c r="V28" i="28"/>
  <c r="V40" i="28"/>
  <c r="V21" i="28"/>
  <c r="V33" i="28"/>
  <c r="V15" i="28"/>
  <c r="V27" i="28"/>
  <c r="V22" i="28"/>
  <c r="V35" i="28"/>
  <c r="V23" i="28"/>
  <c r="V16" i="28"/>
  <c r="V14" i="28"/>
  <c r="V38" i="28"/>
  <c r="V42" i="28"/>
  <c r="V13" i="28"/>
  <c r="V31" i="28"/>
  <c r="V17" i="28"/>
  <c r="V25" i="28"/>
  <c r="V8" i="28"/>
  <c r="V24" i="28"/>
  <c r="V29" i="28"/>
  <c r="V11" i="28"/>
  <c r="V18" i="28"/>
  <c r="V36" i="28"/>
  <c r="V30" i="28"/>
  <c r="V37" i="28"/>
  <c r="V19" i="28"/>
  <c r="V41" i="28"/>
  <c r="V9" i="28"/>
  <c r="V6" i="28"/>
  <c r="V32" i="28"/>
  <c r="V39" i="28"/>
  <c r="X87" i="28"/>
  <c r="X91" i="28"/>
  <c r="X88" i="28"/>
  <c r="X86" i="28"/>
  <c r="X90" i="28"/>
  <c r="AD45" i="28"/>
  <c r="W65" i="28"/>
  <c r="V89" i="28"/>
  <c r="V88" i="28"/>
  <c r="V86" i="28"/>
  <c r="V91" i="28"/>
  <c r="V7" i="28"/>
  <c r="X89" i="28"/>
  <c r="V63" i="28"/>
  <c r="V52" i="28"/>
  <c r="X76" i="28"/>
  <c r="V40" i="1"/>
  <c r="V74" i="1"/>
  <c r="V77" i="1"/>
  <c r="V17" i="1"/>
  <c r="V33" i="1"/>
  <c r="V11" i="1"/>
  <c r="V6" i="1"/>
  <c r="V22" i="1"/>
  <c r="V38" i="1"/>
  <c r="V15" i="1"/>
  <c r="X76" i="1"/>
  <c r="V12" i="1"/>
  <c r="V28" i="1"/>
  <c r="V44" i="1"/>
  <c r="V23" i="1"/>
  <c r="V21" i="1"/>
  <c r="V37" i="1"/>
  <c r="V19" i="1"/>
  <c r="V75" i="1"/>
  <c r="V10" i="1"/>
  <c r="V26" i="1"/>
  <c r="V42" i="1"/>
  <c r="V27" i="1"/>
  <c r="V16" i="1"/>
  <c r="V32" i="1"/>
  <c r="V43" i="1"/>
  <c r="V9" i="1"/>
  <c r="V41" i="1"/>
  <c r="V31" i="1"/>
  <c r="V39" i="1"/>
  <c r="V20" i="1"/>
  <c r="V36" i="1"/>
  <c r="X77" i="1"/>
  <c r="V25" i="1"/>
  <c r="V14" i="1"/>
  <c r="V30" i="1"/>
  <c r="V46" i="1"/>
  <c r="V13" i="1"/>
  <c r="V29" i="1"/>
  <c r="V45" i="1"/>
  <c r="V35" i="1"/>
  <c r="V18" i="1"/>
  <c r="V34" i="1"/>
  <c r="V7" i="1"/>
  <c r="X74" i="1"/>
  <c r="V8" i="1"/>
  <c r="V24" i="1"/>
  <c r="X45" i="1"/>
  <c r="X44" i="1"/>
  <c r="X40" i="1"/>
  <c r="X36" i="1"/>
  <c r="X32" i="1"/>
  <c r="X28" i="1"/>
  <c r="X24" i="1"/>
  <c r="X20" i="1"/>
  <c r="X16" i="1"/>
  <c r="X12" i="1"/>
  <c r="X8" i="1"/>
  <c r="X26" i="1"/>
  <c r="X10" i="1"/>
  <c r="X37" i="1"/>
  <c r="X29" i="1"/>
  <c r="X13" i="1"/>
  <c r="X43" i="1"/>
  <c r="X39" i="1"/>
  <c r="X35" i="1"/>
  <c r="X31" i="1"/>
  <c r="X27" i="1"/>
  <c r="X19" i="1"/>
  <c r="X15" i="1"/>
  <c r="X11" i="1"/>
  <c r="X7" i="1"/>
  <c r="X18" i="1"/>
  <c r="X14" i="1"/>
  <c r="X41" i="1"/>
  <c r="X25" i="1"/>
  <c r="X17" i="1"/>
  <c r="X46" i="1"/>
  <c r="X42" i="1"/>
  <c r="X38" i="1"/>
  <c r="X34" i="1"/>
  <c r="X30" i="1"/>
  <c r="X22" i="1"/>
  <c r="X6" i="1"/>
  <c r="X33" i="1"/>
  <c r="X21" i="1"/>
  <c r="X9" i="1"/>
  <c r="X23" i="1"/>
  <c r="X51" i="28" l="1"/>
  <c r="X61" i="28"/>
  <c r="X46" i="28"/>
  <c r="X54" i="28"/>
  <c r="X48" i="28"/>
  <c r="X55" i="28"/>
  <c r="X56" i="28"/>
  <c r="X57" i="28"/>
  <c r="X59" i="28"/>
  <c r="X62" i="28"/>
  <c r="X53" i="28"/>
  <c r="X64" i="28"/>
  <c r="X47" i="28"/>
  <c r="X52" i="28"/>
  <c r="X49" i="28"/>
  <c r="X63" i="28"/>
  <c r="X58" i="28"/>
  <c r="X60" i="28"/>
  <c r="X50" i="28"/>
  <c r="X45" i="28"/>
  <c r="X6" i="28"/>
  <c r="X22" i="28"/>
  <c r="X20" i="28"/>
  <c r="X26" i="28"/>
  <c r="X34" i="28"/>
  <c r="X35" i="28"/>
  <c r="X31" i="28"/>
  <c r="X41" i="28"/>
  <c r="X33" i="28"/>
  <c r="X8" i="28"/>
  <c r="X38" i="28"/>
  <c r="X36" i="28"/>
  <c r="X7" i="28"/>
  <c r="X16" i="28"/>
  <c r="X32" i="28"/>
  <c r="X37" i="28"/>
  <c r="X11" i="28"/>
  <c r="X21" i="28"/>
  <c r="X12" i="28"/>
  <c r="X28" i="28"/>
  <c r="X40" i="28"/>
  <c r="X19" i="28"/>
  <c r="X23" i="28"/>
  <c r="X15" i="28"/>
  <c r="X18" i="28"/>
  <c r="X42" i="28"/>
  <c r="X13" i="28"/>
  <c r="X9" i="28"/>
  <c r="X39" i="28"/>
  <c r="X27" i="28"/>
  <c r="X25" i="28"/>
  <c r="X17" i="28"/>
  <c r="X24" i="28"/>
  <c r="X29" i="28"/>
  <c r="X30" i="28"/>
  <c r="X14" i="28"/>
  <c r="V78" i="1"/>
  <c r="W63" i="1" l="1"/>
  <c r="U63" i="1"/>
  <c r="U72" i="1" s="1"/>
  <c r="S72" i="1"/>
  <c r="W72" i="1" l="1"/>
  <c r="X70" i="1" s="1"/>
  <c r="V66" i="1"/>
  <c r="V71" i="1"/>
  <c r="V64" i="1"/>
  <c r="V65" i="1"/>
  <c r="V70" i="1"/>
  <c r="V68" i="1"/>
  <c r="V69" i="1"/>
  <c r="V67" i="1"/>
  <c r="V63" i="1"/>
  <c r="X64" i="1" l="1"/>
  <c r="X65" i="1"/>
  <c r="X66" i="1"/>
  <c r="X67" i="1"/>
  <c r="V72" i="1"/>
  <c r="X71" i="1"/>
  <c r="X68" i="1"/>
  <c r="X69" i="1"/>
  <c r="X63" i="1"/>
  <c r="W61" i="1"/>
  <c r="X49" i="1" s="1"/>
  <c r="U61" i="1"/>
  <c r="V50" i="1" s="1"/>
  <c r="V59" i="1" l="1"/>
  <c r="X60" i="1"/>
  <c r="X51" i="1"/>
  <c r="V51" i="1"/>
  <c r="V54" i="1"/>
  <c r="V55" i="1"/>
  <c r="V60" i="1"/>
  <c r="X57" i="1"/>
  <c r="X58" i="1"/>
  <c r="V56" i="1"/>
  <c r="V58" i="1"/>
  <c r="X59" i="1"/>
  <c r="X54" i="1"/>
  <c r="V49" i="1"/>
  <c r="X52" i="1"/>
  <c r="X56" i="1"/>
  <c r="X55" i="1"/>
  <c r="V53" i="1"/>
  <c r="V52" i="1"/>
  <c r="X50" i="1"/>
  <c r="X53" i="1"/>
  <c r="V57" i="1"/>
  <c r="V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K50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50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I63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3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4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4" authorId="0" shapeId="0" xr:uid="{00000000-0006-0000-0100-00000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5" authorId="0" shapeId="0" xr:uid="{00000000-0006-0000-0100-000009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5" authorId="0" shapeId="0" xr:uid="{00000000-0006-0000-0100-00000A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6" authorId="0" shapeId="0" xr:uid="{00000000-0006-0000-0100-00000B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6" authorId="0" shapeId="0" xr:uid="{00000000-0006-0000-0100-00000C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7" authorId="0" shapeId="0" xr:uid="{00000000-0006-0000-0100-00000D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7" authorId="0" shapeId="0" xr:uid="{00000000-0006-0000-0100-00000E000000}">
      <text>
        <r>
          <rPr>
            <b/>
            <sz val="9"/>
            <color rgb="FF000000"/>
            <rFont val="Arial"/>
            <family val="2"/>
          </rPr>
          <t>Maggie Miller: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this the right adjustment factor for Gelbveih Juniors?  The previous test had only Seniors
</t>
        </r>
      </text>
    </comment>
    <comment ref="AI68" authorId="0" shapeId="0" xr:uid="{00000000-0006-0000-0100-00001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8" authorId="0" shapeId="0" xr:uid="{00000000-0006-0000-0100-00001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9" authorId="0" shapeId="0" xr:uid="{00000000-0006-0000-0100-00001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9" authorId="0" shapeId="0" xr:uid="{00000000-0006-0000-0100-00001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0" authorId="0" shapeId="0" xr:uid="{00000000-0006-0000-0100-00001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0" authorId="0" shapeId="0" xr:uid="{00000000-0006-0000-0100-00001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1" authorId="0" shapeId="0" xr:uid="{00000000-0006-0000-0100-00001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1" authorId="0" shapeId="0" xr:uid="{00000000-0006-0000-0100-00001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3" authorId="0" shapeId="0" xr:uid="{00000000-0006-0000-02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D13" authorId="0" shapeId="0" xr:uid="{00000000-0006-0000-02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3" authorId="0" shapeId="0" xr:uid="{00000000-0006-0000-02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F13" authorId="0" shapeId="0" xr:uid="{00000000-0006-0000-02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3" authorId="0" shapeId="0" xr:uid="{00000000-0006-0000-02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13" authorId="0" shapeId="0" xr:uid="{00000000-0006-0000-02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3" authorId="0" shapeId="0" xr:uid="{00000000-0006-0000-02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3" authorId="0" shapeId="0" xr:uid="{00000000-0006-0000-02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3" authorId="0" shapeId="0" xr:uid="{00000000-0006-0000-02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L13" authorId="0" shapeId="0" xr:uid="{00000000-0006-0000-02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3" authorId="0" shapeId="0" xr:uid="{00000000-0006-0000-02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N13" authorId="0" shapeId="0" xr:uid="{00000000-0006-0000-02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3" authorId="0" shapeId="0" xr:uid="{00000000-0006-0000-02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I76" authorId="0" shapeId="0" xr:uid="{00000000-0006-0000-0B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6" authorId="0" shapeId="0" xr:uid="{00000000-0006-0000-0B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7" authorId="0" shapeId="0" xr:uid="{00000000-0006-0000-0B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</t>
        </r>
      </text>
    </comment>
    <comment ref="AI78" authorId="0" shapeId="0" xr:uid="{00000000-0006-0000-0B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recip/dam
</t>
        </r>
      </text>
    </comment>
    <comment ref="AK81" authorId="0" shapeId="0" xr:uid="{00000000-0006-0000-0B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81" authorId="0" shapeId="0" xr:uid="{00000000-0006-0000-0B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</commentList>
</comments>
</file>

<file path=xl/sharedStrings.xml><?xml version="1.0" encoding="utf-8"?>
<sst xmlns="http://schemas.openxmlformats.org/spreadsheetml/2006/main" count="1518" uniqueCount="487">
  <si>
    <t>Clemson University &amp; South Carolina Cattlemen's Association</t>
  </si>
  <si>
    <t/>
  </si>
  <si>
    <t>Tag</t>
  </si>
  <si>
    <t>Pen</t>
  </si>
  <si>
    <t>EPD's</t>
  </si>
  <si>
    <t>Birth</t>
  </si>
  <si>
    <t>Adj 205 Wean</t>
  </si>
  <si>
    <t>OnTest</t>
  </si>
  <si>
    <t>Adj 365 Yearling</t>
  </si>
  <si>
    <t>Dam's</t>
  </si>
  <si>
    <t>YSC</t>
  </si>
  <si>
    <t>YWT</t>
  </si>
  <si>
    <t>Previous</t>
  </si>
  <si>
    <t>No.</t>
  </si>
  <si>
    <t>Sire</t>
  </si>
  <si>
    <t>Tattoo</t>
  </si>
  <si>
    <t>HPS</t>
  </si>
  <si>
    <t>BWT</t>
  </si>
  <si>
    <t>WWT</t>
  </si>
  <si>
    <t>Milk</t>
  </si>
  <si>
    <t>Date</t>
  </si>
  <si>
    <t>Wt</t>
  </si>
  <si>
    <t>Ratio</t>
  </si>
  <si>
    <t>NC</t>
  </si>
  <si>
    <t>Age</t>
  </si>
  <si>
    <t>Ht</t>
  </si>
  <si>
    <t>ADG</t>
  </si>
  <si>
    <t>WDA</t>
  </si>
  <si>
    <t>FS</t>
  </si>
  <si>
    <t>Weight</t>
  </si>
  <si>
    <t>REA</t>
  </si>
  <si>
    <t>Birth Date</t>
  </si>
  <si>
    <t>Age Adjust</t>
  </si>
  <si>
    <t>Dam Adjust</t>
  </si>
  <si>
    <t>ANGUS - Juniors</t>
  </si>
  <si>
    <t xml:space="preserve"> </t>
  </si>
  <si>
    <t>P</t>
  </si>
  <si>
    <t>= Weigh Date</t>
  </si>
  <si>
    <t>= Previous Weigh Date</t>
  </si>
  <si>
    <t>= On-Test Date</t>
  </si>
  <si>
    <t>= Days on Test</t>
  </si>
  <si>
    <t>Averages</t>
  </si>
  <si>
    <t>bulls</t>
  </si>
  <si>
    <t>ANGUS - Seniors</t>
  </si>
  <si>
    <t>GELBVIEH - Seniors</t>
  </si>
  <si>
    <t>Breed</t>
  </si>
  <si>
    <t>Bulls</t>
  </si>
  <si>
    <t>All Bulls</t>
  </si>
  <si>
    <t>Performance Leaders</t>
  </si>
  <si>
    <t>Bull Tag No.</t>
  </si>
  <si>
    <t>Consignor</t>
  </si>
  <si>
    <t>Contact</t>
  </si>
  <si>
    <t>Address</t>
  </si>
  <si>
    <t>Phone No.</t>
  </si>
  <si>
    <t>= Days in Period</t>
  </si>
  <si>
    <t>Height</t>
  </si>
  <si>
    <t>AN-sr</t>
  </si>
  <si>
    <t>Yearling Scrotal</t>
  </si>
  <si>
    <t>REPORT - Weight Dates &amp; Titles</t>
  </si>
  <si>
    <t>WEIGHT  SHEET - Weight Dates &amp; Titles</t>
  </si>
  <si>
    <t>Weigh Date</t>
  </si>
  <si>
    <t>Days on Test</t>
  </si>
  <si>
    <t>Days in Period</t>
  </si>
  <si>
    <t>Adj. 365 Yearling Ultrasound</t>
  </si>
  <si>
    <t>SC</t>
  </si>
  <si>
    <t>City, State, Zip</t>
  </si>
  <si>
    <t>Simpson Experiment Station - Pendleton, South Carolina</t>
  </si>
  <si>
    <t>Test Summary</t>
  </si>
  <si>
    <t>RA-sr</t>
  </si>
  <si>
    <t>Reason Culled</t>
  </si>
  <si>
    <t>AN-jr</t>
  </si>
  <si>
    <t>YSC-1</t>
  </si>
  <si>
    <t>YSC-2</t>
  </si>
  <si>
    <t>%IMF</t>
  </si>
  <si>
    <t>Fat</t>
  </si>
  <si>
    <t>Adjusted Yearling Ultrasound Report</t>
  </si>
  <si>
    <t>&lt;== JUNIOR bulls - Ultrasound &amp; Yearling Scrotal Circumference</t>
  </si>
  <si>
    <t>&lt;== SENIOR bulls - Ultrasound &amp; Yearling Scrotal Circumference</t>
  </si>
  <si>
    <t>Sale</t>
  </si>
  <si>
    <t>Test</t>
  </si>
  <si>
    <t>Nom</t>
  </si>
  <si>
    <t>Owe</t>
  </si>
  <si>
    <t>Gone</t>
  </si>
  <si>
    <t>Destination</t>
  </si>
  <si>
    <t>Hauler</t>
  </si>
  <si>
    <t>Price</t>
  </si>
  <si>
    <t>Costs</t>
  </si>
  <si>
    <t>Paid</t>
  </si>
  <si>
    <t>EFBT</t>
  </si>
  <si>
    <t>Consgnr</t>
  </si>
  <si>
    <t>Remarks</t>
  </si>
  <si>
    <t>RED  ANGUS - Seniors</t>
  </si>
  <si>
    <t>SIMANGUS - Seniors</t>
  </si>
  <si>
    <t>SA-sr</t>
  </si>
  <si>
    <t>Treatment Record</t>
  </si>
  <si>
    <t>Mytty In Focus</t>
  </si>
  <si>
    <t>Rump</t>
  </si>
  <si>
    <t>Rank</t>
  </si>
  <si>
    <t>lbs/day</t>
  </si>
  <si>
    <t>AYWT</t>
  </si>
  <si>
    <t>INDEX</t>
  </si>
  <si>
    <t>lbs</t>
  </si>
  <si>
    <t>Index</t>
  </si>
  <si>
    <t>Group</t>
  </si>
  <si>
    <t>Marb</t>
  </si>
  <si>
    <t>$Beef</t>
  </si>
  <si>
    <t>BALANCER - Seniors</t>
  </si>
  <si>
    <t>BALANCER - Juniors</t>
  </si>
  <si>
    <t>RED  ANGUS - Juniors</t>
  </si>
  <si>
    <t>2011 CLEMSON BULL TEST</t>
  </si>
  <si>
    <t>HSAF Bando 1961</t>
  </si>
  <si>
    <t>Sitz Upward 307R</t>
  </si>
  <si>
    <t>Sitz Onward 8337</t>
  </si>
  <si>
    <t>SAV Final Answer 0035</t>
  </si>
  <si>
    <t>8 Bulls Culled</t>
  </si>
  <si>
    <t>SA-jr</t>
  </si>
  <si>
    <t>Div</t>
  </si>
  <si>
    <t>Y21</t>
  </si>
  <si>
    <t>S</t>
  </si>
  <si>
    <t xml:space="preserve">2013 CLEMSON BULL TEST </t>
  </si>
  <si>
    <t>GV-jr</t>
  </si>
  <si>
    <t>SIMANGUS - Juniors</t>
  </si>
  <si>
    <t>28 Days</t>
  </si>
  <si>
    <t>Y HT</t>
  </si>
  <si>
    <t>Y WT Actual</t>
  </si>
  <si>
    <t>AGE</t>
  </si>
  <si>
    <t>Reason</t>
  </si>
  <si>
    <t>Notes</t>
  </si>
  <si>
    <t>139Z</t>
  </si>
  <si>
    <t>323Z</t>
  </si>
  <si>
    <t>1</t>
  </si>
  <si>
    <t>2014 CLEMSON BULL TEST</t>
  </si>
  <si>
    <t>5</t>
  </si>
  <si>
    <t>7</t>
  </si>
  <si>
    <t xml:space="preserve">Brilliance </t>
  </si>
  <si>
    <t>Final Product</t>
  </si>
  <si>
    <t>Z54</t>
  </si>
  <si>
    <t>Mandate</t>
  </si>
  <si>
    <t>TC Total 410</t>
  </si>
  <si>
    <t>Basin Rainmaker 654X</t>
  </si>
  <si>
    <t>Black Grove Time 519</t>
  </si>
  <si>
    <t>SAV Final Answer</t>
  </si>
  <si>
    <t>S Chisum 6175</t>
  </si>
  <si>
    <t>CZ30</t>
  </si>
  <si>
    <t>Connealy Consensus 7229</t>
  </si>
  <si>
    <t>B/R New Day 454</t>
  </si>
  <si>
    <t>Z416</t>
  </si>
  <si>
    <t>Z427</t>
  </si>
  <si>
    <t>Z430</t>
  </si>
  <si>
    <t>WMR Timeless 458</t>
  </si>
  <si>
    <t>Primus Daybreak 1084</t>
  </si>
  <si>
    <t>DCC Rito 8159 5050</t>
  </si>
  <si>
    <t>Sitz Wisdom 481T</t>
  </si>
  <si>
    <t>Nichols Quiet Lad T9</t>
  </si>
  <si>
    <t>2M13</t>
  </si>
  <si>
    <t>2M7</t>
  </si>
  <si>
    <t>2M8</t>
  </si>
  <si>
    <t>Rito 9B2</t>
  </si>
  <si>
    <t>Connealy Final Product 7212</t>
  </si>
  <si>
    <t>Basin Payweight 107S</t>
  </si>
  <si>
    <t>Basin Max 602C</t>
  </si>
  <si>
    <t>Sinclar Net Present Value</t>
  </si>
  <si>
    <t>SAV Iron Mountain</t>
  </si>
  <si>
    <t>Y38</t>
  </si>
  <si>
    <t>Y17</t>
  </si>
  <si>
    <t>Y09</t>
  </si>
  <si>
    <t>Y33</t>
  </si>
  <si>
    <t>A018</t>
  </si>
  <si>
    <t>A019</t>
  </si>
  <si>
    <t>2</t>
  </si>
  <si>
    <t>SIMMENTAL - Seniors</t>
  </si>
  <si>
    <t>SIMMENTAL - Juniors</t>
  </si>
  <si>
    <t>XZ43</t>
  </si>
  <si>
    <t>6</t>
  </si>
  <si>
    <t>SFZ70</t>
  </si>
  <si>
    <t>XZ48</t>
  </si>
  <si>
    <t>SFZ58</t>
  </si>
  <si>
    <t>Z71</t>
  </si>
  <si>
    <t>Z78</t>
  </si>
  <si>
    <t>311Z</t>
  </si>
  <si>
    <t>351Z</t>
  </si>
  <si>
    <t>Z117</t>
  </si>
  <si>
    <t>673Z</t>
  </si>
  <si>
    <t>Z94</t>
  </si>
  <si>
    <t>2M9</t>
  </si>
  <si>
    <t>2M10</t>
  </si>
  <si>
    <t>CZ10</t>
  </si>
  <si>
    <t>138Z</t>
  </si>
  <si>
    <t>306Z</t>
  </si>
  <si>
    <t>Z67</t>
  </si>
  <si>
    <t>Z91</t>
  </si>
  <si>
    <t>Z463</t>
  </si>
  <si>
    <t>Z473</t>
  </si>
  <si>
    <t>Y46</t>
  </si>
  <si>
    <t>Hoover Dam</t>
  </si>
  <si>
    <t>Final Answer</t>
  </si>
  <si>
    <t>Sinclair Grass Master</t>
  </si>
  <si>
    <t>BCF GAR 6S3 Alliance W7</t>
  </si>
  <si>
    <t>Mountain View 55</t>
  </si>
  <si>
    <t>Mountain View 57</t>
  </si>
  <si>
    <t>3C MACHO M450</t>
  </si>
  <si>
    <t>N/C</t>
  </si>
  <si>
    <t>Mytty in Focus</t>
  </si>
  <si>
    <t>231B</t>
  </si>
  <si>
    <t>140Z</t>
  </si>
  <si>
    <t>PostRock Silver 233U1</t>
  </si>
  <si>
    <t>TREND Setter 55R ET</t>
  </si>
  <si>
    <t>ET</t>
  </si>
  <si>
    <t>LSF JBOB Expectation</t>
  </si>
  <si>
    <t>HXC Conquest 4405P</t>
  </si>
  <si>
    <t>3 Aces Sideways</t>
  </si>
  <si>
    <t>Olie</t>
  </si>
  <si>
    <t>Dikemans Sure Bet</t>
  </si>
  <si>
    <t>Mr NLC Upgrade U8676</t>
  </si>
  <si>
    <t>Gibbs 0689X Crimson Tide</t>
  </si>
  <si>
    <t>bull</t>
  </si>
  <si>
    <t>SM-jr</t>
  </si>
  <si>
    <t>SM-sr</t>
  </si>
  <si>
    <t>CH-Sr</t>
  </si>
  <si>
    <t>BA-jr</t>
  </si>
  <si>
    <t>BA-sr</t>
  </si>
  <si>
    <t>Z80</t>
  </si>
  <si>
    <t>Marbling 2401M</t>
  </si>
  <si>
    <t>PostRock Granite 200P2</t>
  </si>
  <si>
    <t>Built Right To Parti 21W</t>
  </si>
  <si>
    <t>Basin Payweight 025S</t>
  </si>
  <si>
    <t>WAGR Dream Catcher 03R</t>
  </si>
  <si>
    <t>MZ34</t>
  </si>
  <si>
    <t>GZ35</t>
  </si>
  <si>
    <t>SFZ60</t>
  </si>
  <si>
    <t>Mr. SCSF Dew In Right</t>
  </si>
  <si>
    <t>WDZ FIREMAKER 6062</t>
  </si>
  <si>
    <t>Registration #</t>
  </si>
  <si>
    <t>M831409</t>
  </si>
  <si>
    <t xml:space="preserve">2014 CLEMSON BULL TEST </t>
  </si>
  <si>
    <t>HH</t>
  </si>
  <si>
    <t>WT</t>
  </si>
  <si>
    <t>Benfield Substance 8506</t>
  </si>
  <si>
    <t>RED ANGUS - Seniors</t>
  </si>
  <si>
    <t>GELBVIEH - Juniors</t>
  </si>
  <si>
    <t>CHAROLAIS - Seniors</t>
  </si>
  <si>
    <t>Adj. 365 Yearling</t>
  </si>
  <si>
    <t>pending on CA</t>
  </si>
  <si>
    <t>AVG</t>
  </si>
  <si>
    <t>2014 CUBT</t>
  </si>
  <si>
    <t>Performance Index</t>
  </si>
  <si>
    <t>RFI</t>
  </si>
  <si>
    <t>Order by Tag Number</t>
  </si>
  <si>
    <t>Order by Test Index</t>
  </si>
  <si>
    <t>Order by RFI</t>
  </si>
  <si>
    <t>Sale Order</t>
  </si>
  <si>
    <t xml:space="preserve">Tag No. </t>
  </si>
  <si>
    <t>Clemson University Bull Test</t>
  </si>
  <si>
    <t>To Be Adjusted for 365 Days</t>
  </si>
  <si>
    <t>162-Days Weight Report ~ February 3, 2018</t>
  </si>
  <si>
    <t>Senior Bulls/Balancer, Charolais, Gelbvieh, Simmental, Sim x Angus</t>
  </si>
  <si>
    <t>2020 CLEMSON BULL TEST</t>
  </si>
  <si>
    <t>2020 Clemson Bull Test</t>
  </si>
  <si>
    <t>Chuck Broadway</t>
  </si>
  <si>
    <t>Shuffler Farm</t>
  </si>
  <si>
    <t>Eugene Shuffler</t>
  </si>
  <si>
    <t>Ken Whitfield</t>
  </si>
  <si>
    <t>PO Box 253</t>
  </si>
  <si>
    <t>Paul Boyd Angus</t>
  </si>
  <si>
    <t>Neil Boyd</t>
  </si>
  <si>
    <t>Barrett Farms</t>
  </si>
  <si>
    <t>Chet Barrett</t>
  </si>
  <si>
    <t>706-499-8008</t>
  </si>
  <si>
    <t>Rick Wood</t>
  </si>
  <si>
    <t>444 Union Grove Rd</t>
  </si>
  <si>
    <t>Union Grove, NC 28689</t>
  </si>
  <si>
    <t>704-876-9895</t>
  </si>
  <si>
    <t>Broadway Cattle Farm, LLC</t>
  </si>
  <si>
    <t>4408 Medlin Road</t>
  </si>
  <si>
    <t>Monroe, NC 28112</t>
  </si>
  <si>
    <t>704-579-3514</t>
  </si>
  <si>
    <t>Fowler Family Farm</t>
  </si>
  <si>
    <t>Kathy Fowler</t>
  </si>
  <si>
    <t>7086 Strawberry Lane</t>
  </si>
  <si>
    <t>Stanfield, NC 28163</t>
  </si>
  <si>
    <t>704-488-2305</t>
  </si>
  <si>
    <t>AK/NDS</t>
  </si>
  <si>
    <t>Jim Rathwell</t>
  </si>
  <si>
    <t>159 Overdue Hill</t>
  </si>
  <si>
    <t>Six Mile, SC 29682</t>
  </si>
  <si>
    <t>864-868-9851</t>
  </si>
  <si>
    <t>5781 Hwy 115 W</t>
  </si>
  <si>
    <t>Clarksville, GA 30523</t>
  </si>
  <si>
    <t>706-499-2325</t>
  </si>
  <si>
    <t>Currahee Cattle Co.</t>
  </si>
  <si>
    <t>Carnesville, GA 30521</t>
  </si>
  <si>
    <t>706-491-4074</t>
  </si>
  <si>
    <t>769 Tommy Irvin Rd</t>
  </si>
  <si>
    <t>Mt. Airy, GA 30563</t>
  </si>
  <si>
    <t>Woodlawn Farm LLC</t>
  </si>
  <si>
    <t>Alexander Angus Farm</t>
  </si>
  <si>
    <t>Sac Alexander</t>
  </si>
  <si>
    <t>Clover, SC 29710</t>
  </si>
  <si>
    <t>KCF Bennett Fortress</t>
  </si>
  <si>
    <t>FF50</t>
  </si>
  <si>
    <t>Angus</t>
  </si>
  <si>
    <t>FF12</t>
  </si>
  <si>
    <t>SS Niagara</t>
  </si>
  <si>
    <t>VAR Discovery 2240</t>
  </si>
  <si>
    <t>3F Epic 4631</t>
  </si>
  <si>
    <t>FC85</t>
  </si>
  <si>
    <t>Mead Magnitude</t>
  </si>
  <si>
    <t>FD168</t>
  </si>
  <si>
    <t>FD771</t>
  </si>
  <si>
    <t>KCF Bennett Boulder</t>
  </si>
  <si>
    <t>FC22</t>
  </si>
  <si>
    <t>F57</t>
  </si>
  <si>
    <t>SydGen Rock Star 3461</t>
  </si>
  <si>
    <t>F58</t>
  </si>
  <si>
    <t>F61</t>
  </si>
  <si>
    <t>SS Niagara Z29</t>
  </si>
  <si>
    <t>Deer Valley All In</t>
  </si>
  <si>
    <t>Connealy Athens</t>
  </si>
  <si>
    <t>Black Granite</t>
  </si>
  <si>
    <t>F2</t>
  </si>
  <si>
    <t>F3</t>
  </si>
  <si>
    <t>FF75</t>
  </si>
  <si>
    <t xml:space="preserve">KCF Bennett Fortress </t>
  </si>
  <si>
    <t>Basin Payweight 1682</t>
  </si>
  <si>
    <t>EXAR Hi-Tech 4769B</t>
  </si>
  <si>
    <t>KCF Bennett The Rock A473</t>
  </si>
  <si>
    <t>Jindra Acclaim</t>
  </si>
  <si>
    <t>LD Capitalist 316</t>
  </si>
  <si>
    <t>Diamond S Farms</t>
  </si>
  <si>
    <t>Williams Angus</t>
  </si>
  <si>
    <t>Duff Stimulus 856</t>
  </si>
  <si>
    <t xml:space="preserve">SVF Allegiance </t>
  </si>
  <si>
    <t>412F</t>
  </si>
  <si>
    <t>Simmental</t>
  </si>
  <si>
    <t>Koch Big Timber</t>
  </si>
  <si>
    <t>604F</t>
  </si>
  <si>
    <t>SFF29</t>
  </si>
  <si>
    <t>XF74</t>
  </si>
  <si>
    <t>Sim/Angus</t>
  </si>
  <si>
    <t>XF32</t>
  </si>
  <si>
    <t>Meldons Matrix</t>
  </si>
  <si>
    <t>F828</t>
  </si>
  <si>
    <t>CAJS Blaze of Glory</t>
  </si>
  <si>
    <t>80F</t>
  </si>
  <si>
    <t>Main Event</t>
  </si>
  <si>
    <t>F833</t>
  </si>
  <si>
    <t>Mr NCl Upgrade U8676</t>
  </si>
  <si>
    <t>48F</t>
  </si>
  <si>
    <t>Tex Playbook 5437</t>
  </si>
  <si>
    <t>FDYR33</t>
  </si>
  <si>
    <t>KCF Bennett Beef Bank</t>
  </si>
  <si>
    <t>F202</t>
  </si>
  <si>
    <t>F207</t>
  </si>
  <si>
    <t>F214</t>
  </si>
  <si>
    <t>SAV Renown 3439</t>
  </si>
  <si>
    <t>F243</t>
  </si>
  <si>
    <t>KCF Bennett Concensus Y332</t>
  </si>
  <si>
    <t>F256</t>
  </si>
  <si>
    <t>F297</t>
  </si>
  <si>
    <t>Stevenson's Payweight 60551</t>
  </si>
  <si>
    <t>MPH 10H Juice Box Z3</t>
  </si>
  <si>
    <t>Hereford</t>
  </si>
  <si>
    <t>C826</t>
  </si>
  <si>
    <t xml:space="preserve">Sydgen Enhance </t>
  </si>
  <si>
    <t>C816</t>
  </si>
  <si>
    <t>Charolais</t>
  </si>
  <si>
    <t>NRF Mr. Donald Trump</t>
  </si>
  <si>
    <t>John Smith</t>
  </si>
  <si>
    <t>Spring Grove Discovery</t>
  </si>
  <si>
    <t>Virgil Wall</t>
  </si>
  <si>
    <t>EFBEEF C615</t>
  </si>
  <si>
    <t>19F</t>
  </si>
  <si>
    <t>KCF C775</t>
  </si>
  <si>
    <t>29F</t>
  </si>
  <si>
    <t>KCF Z80</t>
  </si>
  <si>
    <t>EFBEEF X651</t>
  </si>
  <si>
    <t>Gelbvieh</t>
  </si>
  <si>
    <t>911F</t>
  </si>
  <si>
    <t>705D</t>
  </si>
  <si>
    <t>927F</t>
  </si>
  <si>
    <t>1631Paul Boyd Rd.</t>
  </si>
  <si>
    <t>803-684-3587</t>
  </si>
  <si>
    <t>Edisto Pines Farm</t>
  </si>
  <si>
    <t>Todd Edwards</t>
  </si>
  <si>
    <t>700 Wagner Hwy</t>
  </si>
  <si>
    <t xml:space="preserve">Leesville,S.C. 29070 </t>
  </si>
  <si>
    <t>803-379-1184</t>
  </si>
  <si>
    <t>340 Old Six Mile Rd</t>
  </si>
  <si>
    <t>Black Crest Farms</t>
  </si>
  <si>
    <t>Billy McLeod</t>
  </si>
  <si>
    <t>1320 Old Manning Rd</t>
  </si>
  <si>
    <t>Sumter, S.C. 29150</t>
  </si>
  <si>
    <t>803-481-2011</t>
  </si>
  <si>
    <t>864-868-2280</t>
  </si>
  <si>
    <t>Brown Dog Farms</t>
  </si>
  <si>
    <t>Bruce Cannon</t>
  </si>
  <si>
    <t xml:space="preserve">225 East Shallowstone </t>
  </si>
  <si>
    <t>Greer, S.C. 29650</t>
  </si>
  <si>
    <t>864-385-5529</t>
  </si>
  <si>
    <t>Clinton Farms</t>
  </si>
  <si>
    <t>Lee Clinton</t>
  </si>
  <si>
    <t>3005 Clinton Dairy Rd</t>
  </si>
  <si>
    <t>704-913-6127</t>
  </si>
  <si>
    <t>George Williams, M.D.</t>
  </si>
  <si>
    <t>2299 Boones Creek Rd</t>
  </si>
  <si>
    <t>Gray, Tennessee 37615</t>
  </si>
  <si>
    <t>423-341-7044</t>
  </si>
  <si>
    <t>Shady River Farms</t>
  </si>
  <si>
    <t>Jerry Ellis/Glenda Walker</t>
  </si>
  <si>
    <t>1138 Liberty Rd SW</t>
  </si>
  <si>
    <t>Calhoun, Ga 30701</t>
  </si>
  <si>
    <t>706-629-2632</t>
  </si>
  <si>
    <t>Panther Creek</t>
  </si>
  <si>
    <t>1434 Kitty Noecker Rd</t>
  </si>
  <si>
    <t>Pink Hill, NC 28572</t>
  </si>
  <si>
    <t>252-526-1929</t>
  </si>
  <si>
    <t>MPAC Angus</t>
  </si>
  <si>
    <t>Marvin Zeigler</t>
  </si>
  <si>
    <t>1653 Main Hwy</t>
  </si>
  <si>
    <t>Bamberg, SC 29003</t>
  </si>
  <si>
    <t>803-682-4850</t>
  </si>
  <si>
    <t>Innisfail Farms</t>
  </si>
  <si>
    <t>Weyman Hunt</t>
  </si>
  <si>
    <t>PO Box 488</t>
  </si>
  <si>
    <t>Madison, Georgia 30650</t>
  </si>
  <si>
    <t>706-342-0264</t>
  </si>
  <si>
    <t>Cooks Cattle Service</t>
  </si>
  <si>
    <t>John Cook</t>
  </si>
  <si>
    <t>PO Box 92</t>
  </si>
  <si>
    <t>Buckhead, GA 30605</t>
  </si>
  <si>
    <t>706-818-1348</t>
  </si>
  <si>
    <t>Nubbin Ridge Farm</t>
  </si>
  <si>
    <t>Mike King</t>
  </si>
  <si>
    <t>6198 Doyle Rd</t>
  </si>
  <si>
    <t>Westminster, SC 29693</t>
  </si>
  <si>
    <t>864-958-1343</t>
  </si>
  <si>
    <t>Brendy Hill Farm</t>
  </si>
  <si>
    <t xml:space="preserve">PO Box 497 </t>
  </si>
  <si>
    <t xml:space="preserve">Ninety Six, SC 29666 </t>
  </si>
  <si>
    <t>864-942-2380</t>
  </si>
  <si>
    <t>Connealy Armory</t>
  </si>
  <si>
    <t>8M17</t>
  </si>
  <si>
    <t>8M24</t>
  </si>
  <si>
    <t>3</t>
  </si>
  <si>
    <t>On Test</t>
  </si>
  <si>
    <t>0-Days [On-Test] Weight Report ~ August 19 &amp; 20, 2019</t>
  </si>
  <si>
    <t>28-Days Weight Report ~ September 17, 2019</t>
  </si>
  <si>
    <t>56-Days Weight Report ~ October 15, 2019</t>
  </si>
  <si>
    <t>84-Days Weight Report ~ November 12, 2019</t>
  </si>
  <si>
    <t>112-Days [Off-Test] Weight Report ~ December 10, 2019</t>
  </si>
  <si>
    <t>F5</t>
  </si>
  <si>
    <t>2020 Clemson Bull Test - Died, Going Home &amp; Culled Bulls</t>
  </si>
  <si>
    <t>Tommy and Todd Smith</t>
  </si>
  <si>
    <t>5621 Hwy 56 S</t>
  </si>
  <si>
    <t>Clinton, SC 29325</t>
  </si>
  <si>
    <t>864-923-5670</t>
  </si>
  <si>
    <t>OHF Winchester's Duty 136</t>
  </si>
  <si>
    <t>EXAR Monumental 6056B</t>
  </si>
  <si>
    <t>19477228</t>
  </si>
  <si>
    <t>Conneally Guiness</t>
  </si>
  <si>
    <t>19233532</t>
  </si>
  <si>
    <t>19233529</t>
  </si>
  <si>
    <t>19233633</t>
  </si>
  <si>
    <t>43982682</t>
  </si>
  <si>
    <t>43982692</t>
  </si>
  <si>
    <t>43982847</t>
  </si>
  <si>
    <t>43982824</t>
  </si>
  <si>
    <t>43982834</t>
  </si>
  <si>
    <t>19474554</t>
  </si>
  <si>
    <t>NF22</t>
  </si>
  <si>
    <t>19465370</t>
  </si>
  <si>
    <t>M922808</t>
  </si>
  <si>
    <t>CCC Mr Impact Z204</t>
  </si>
  <si>
    <t>19443934</t>
  </si>
  <si>
    <t>19470803</t>
  </si>
  <si>
    <t>19470804</t>
  </si>
  <si>
    <t>BCF 6S3 Alliance Y232</t>
  </si>
  <si>
    <t xml:space="preserve">Junior Bulls: Sim x Angus </t>
  </si>
  <si>
    <t>19261160</t>
  </si>
  <si>
    <t>56 Days</t>
  </si>
  <si>
    <t>56-Days Weight Report ~October 15,2019 September 19, 2017</t>
  </si>
  <si>
    <t>56-Days  Weight Report ~ October 15, 2019</t>
  </si>
  <si>
    <t>56 Day Weigh Report October 15, 2019</t>
  </si>
  <si>
    <t>56 Day Report</t>
  </si>
  <si>
    <t>Junior Bulls/Angus and Hereford</t>
  </si>
  <si>
    <t>28 day</t>
  </si>
  <si>
    <t>Senior Bulls/Angus and Hereford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</si>
</sst>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0.000000_)"/>
    <numFmt numFmtId="169" formatCode="0.0"/>
    <numFmt numFmtId="170" formatCode="mm/dd/yy"/>
    <numFmt numFmtId="171" formatCode="0.000_);[Red]\(0.000\)"/>
    <numFmt numFmtId="172" formatCode="mm/dd/yy;@"/>
    <numFmt numFmtId="173" formatCode="m/d/yy;@"/>
  </numFmts>
  <fonts count="13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color indexed="9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Arial"/>
      <family val="2"/>
    </font>
    <font>
      <b/>
      <sz val="24"/>
      <color indexed="10"/>
      <name val="Comic Sans MS"/>
      <family val="4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Comic Sans MS"/>
      <family val="4"/>
    </font>
    <font>
      <b/>
      <sz val="16"/>
      <color indexed="9"/>
      <name val="Comic Sans MS"/>
      <family val="4"/>
    </font>
    <font>
      <b/>
      <sz val="14"/>
      <color indexed="10"/>
      <name val="Comic Sans MS"/>
      <family val="4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DD0806"/>
      <name val="Arial"/>
      <family val="2"/>
    </font>
    <font>
      <u/>
      <sz val="12"/>
      <color rgb="FF0000FF"/>
      <name val="Calibri"/>
      <family val="2"/>
    </font>
    <font>
      <sz val="8"/>
      <color rgb="FF000000"/>
      <name val="Arial"/>
      <family val="2"/>
    </font>
    <font>
      <b/>
      <sz val="8"/>
      <color rgb="FF0000D4"/>
      <name val="Arial"/>
      <family val="2"/>
    </font>
    <font>
      <b/>
      <sz val="8"/>
      <color rgb="FFDD080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DD0806"/>
      <name val="Times New Roman"/>
      <family val="1"/>
    </font>
    <font>
      <sz val="8"/>
      <color rgb="FF0000D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0000D4"/>
      <name val="Arial"/>
      <family val="2"/>
    </font>
    <font>
      <u/>
      <sz val="8"/>
      <color theme="11"/>
      <name val="Arial"/>
      <family val="2"/>
    </font>
    <font>
      <b/>
      <sz val="10"/>
      <color indexed="12"/>
      <name val="Times New Roman"/>
      <family val="1"/>
    </font>
    <font>
      <b/>
      <sz val="24"/>
      <name val="Comic Sans MS"/>
      <family val="4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14"/>
      <name val="Arial"/>
      <family val="2"/>
    </font>
    <font>
      <b/>
      <sz val="12"/>
      <color rgb="FFDD0806"/>
      <name val="Arial"/>
      <family val="2"/>
    </font>
    <font>
      <sz val="14"/>
      <color theme="1"/>
      <name val="Arial"/>
      <family val="2"/>
    </font>
    <font>
      <sz val="14"/>
      <name val="Comic Sans MS"/>
      <family val="4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41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1"/>
        <bgColor indexed="15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43"/>
      </patternFill>
    </fill>
    <fill>
      <patternFill patternType="solid">
        <fgColor indexed="15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3"/>
        <bgColor indexed="15"/>
      </patternFill>
    </fill>
    <fill>
      <patternFill patternType="solid">
        <fgColor indexed="45"/>
        <bgColor indexed="15"/>
      </patternFill>
    </fill>
    <fill>
      <patternFill patternType="solid">
        <fgColor indexed="47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5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0"/>
      </patternFill>
    </fill>
    <fill>
      <patternFill patternType="solid">
        <fgColor indexed="47"/>
        <bgColor indexed="11"/>
      </patternFill>
    </fill>
    <fill>
      <patternFill patternType="solid">
        <fgColor indexed="9"/>
        <bgColor indexed="43"/>
      </patternFill>
    </fill>
    <fill>
      <patternFill patternType="solid">
        <fgColor indexed="8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0"/>
        <bgColor indexed="9"/>
      </patternFill>
    </fill>
    <fill>
      <patternFill patternType="solid">
        <fgColor indexed="18"/>
        <bgColor indexed="16"/>
      </patternFill>
    </fill>
    <fill>
      <patternFill patternType="solid">
        <fgColor indexed="16"/>
        <bgColor indexed="16"/>
      </patternFill>
    </fill>
    <fill>
      <patternFill patternType="solid">
        <fgColor rgb="FFFFFEBE"/>
        <bgColor indexed="64"/>
      </patternFill>
    </fill>
    <fill>
      <patternFill patternType="solid">
        <fgColor rgb="FFFAF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CF305"/>
        <bgColor rgb="FFFFFF99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58C"/>
        <bgColor rgb="FFFFF58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0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11"/>
      </patternFill>
    </fill>
    <fill>
      <patternFill patternType="solid">
        <fgColor rgb="FFCCFFCC"/>
        <bgColor indexed="15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rgb="FFFFFF00"/>
        <bgColor indexed="43"/>
      </patternFill>
    </fill>
  </fills>
  <borders count="2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</borders>
  <cellStyleXfs count="25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83" applyNumberFormat="0" applyFill="0" applyAlignment="0" applyProtection="0"/>
    <xf numFmtId="0" fontId="106" fillId="0" borderId="184" applyNumberFormat="0" applyFill="0" applyAlignment="0" applyProtection="0"/>
    <xf numFmtId="0" fontId="107" fillId="0" borderId="185" applyNumberFormat="0" applyFill="0" applyAlignment="0" applyProtection="0"/>
    <xf numFmtId="0" fontId="107" fillId="0" borderId="0" applyNumberFormat="0" applyFill="0" applyBorder="0" applyAlignment="0" applyProtection="0"/>
    <xf numFmtId="0" fontId="108" fillId="63" borderId="0" applyNumberFormat="0" applyBorder="0" applyAlignment="0" applyProtection="0"/>
    <xf numFmtId="0" fontId="109" fillId="64" borderId="0" applyNumberFormat="0" applyBorder="0" applyAlignment="0" applyProtection="0"/>
    <xf numFmtId="0" fontId="110" fillId="65" borderId="0" applyNumberFormat="0" applyBorder="0" applyAlignment="0" applyProtection="0"/>
    <xf numFmtId="0" fontId="111" fillId="66" borderId="186" applyNumberFormat="0" applyAlignment="0" applyProtection="0"/>
    <xf numFmtId="0" fontId="112" fillId="67" borderId="187" applyNumberFormat="0" applyAlignment="0" applyProtection="0"/>
    <xf numFmtId="0" fontId="113" fillId="67" borderId="186" applyNumberFormat="0" applyAlignment="0" applyProtection="0"/>
    <xf numFmtId="0" fontId="114" fillId="0" borderId="188" applyNumberFormat="0" applyFill="0" applyAlignment="0" applyProtection="0"/>
    <xf numFmtId="0" fontId="115" fillId="68" borderId="189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191" applyNumberFormat="0" applyFill="0" applyAlignment="0" applyProtection="0"/>
    <xf numFmtId="0" fontId="119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119" fillId="73" borderId="0" applyNumberFormat="0" applyBorder="0" applyAlignment="0" applyProtection="0"/>
    <xf numFmtId="0" fontId="119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19" fillId="77" borderId="0" applyNumberFormat="0" applyBorder="0" applyAlignment="0" applyProtection="0"/>
    <xf numFmtId="0" fontId="119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119" fillId="81" borderId="0" applyNumberFormat="0" applyBorder="0" applyAlignment="0" applyProtection="0"/>
    <xf numFmtId="0" fontId="119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19" fillId="85" borderId="0" applyNumberFormat="0" applyBorder="0" applyAlignment="0" applyProtection="0"/>
    <xf numFmtId="0" fontId="119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119" fillId="89" borderId="0" applyNumberFormat="0" applyBorder="0" applyAlignment="0" applyProtection="0"/>
    <xf numFmtId="0" fontId="119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119" fillId="93" borderId="0" applyNumberFormat="0" applyBorder="0" applyAlignment="0" applyProtection="0"/>
    <xf numFmtId="0" fontId="2" fillId="0" borderId="0"/>
    <xf numFmtId="0" fontId="2" fillId="69" borderId="190" applyNumberFormat="0" applyFont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1" fillId="0" borderId="0"/>
    <xf numFmtId="0" fontId="1" fillId="69" borderId="190" applyNumberFormat="0" applyFont="0" applyAlignment="0" applyProtection="0"/>
  </cellStyleXfs>
  <cellXfs count="1233">
    <xf numFmtId="0" fontId="0" fillId="0" borderId="0" xfId="0"/>
    <xf numFmtId="0" fontId="4" fillId="0" borderId="0" xfId="0" applyFont="1" applyProtection="1"/>
    <xf numFmtId="0" fontId="5" fillId="0" borderId="0" xfId="0" applyFont="1" applyProtection="1">
      <protection locked="0"/>
    </xf>
    <xf numFmtId="0" fontId="4" fillId="0" borderId="1" xfId="0" applyFont="1" applyBorder="1" applyProtection="1"/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Continuous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8" fillId="0" borderId="0" xfId="0" applyFont="1" applyProtection="1"/>
    <xf numFmtId="168" fontId="4" fillId="6" borderId="9" xfId="0" applyNumberFormat="1" applyFont="1" applyFill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9" fillId="0" borderId="0" xfId="0" applyFont="1" applyProtection="1"/>
    <xf numFmtId="0" fontId="18" fillId="0" borderId="0" xfId="0" quotePrefix="1" applyFont="1" applyProtection="1"/>
    <xf numFmtId="0" fontId="27" fillId="0" borderId="0" xfId="0" quotePrefix="1" applyNumberFormat="1" applyFont="1" applyProtection="1"/>
    <xf numFmtId="0" fontId="27" fillId="0" borderId="0" xfId="0" applyFont="1" applyProtection="1"/>
    <xf numFmtId="0" fontId="9" fillId="7" borderId="7" xfId="0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Continuous"/>
      <protection locked="0"/>
    </xf>
    <xf numFmtId="0" fontId="9" fillId="3" borderId="7" xfId="0" applyFont="1" applyFill="1" applyBorder="1" applyAlignment="1" applyProtection="1">
      <alignment horizontal="centerContinuous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65" fontId="10" fillId="9" borderId="0" xfId="0" applyNumberFormat="1" applyFont="1" applyFill="1" applyBorder="1" applyAlignment="1" applyProtection="1">
      <alignment horizontal="centerContinuous"/>
    </xf>
    <xf numFmtId="167" fontId="10" fillId="9" borderId="0" xfId="0" applyNumberFormat="1" applyFont="1" applyFill="1" applyBorder="1" applyAlignment="1" applyProtection="1">
      <alignment horizontal="centerContinuous"/>
    </xf>
    <xf numFmtId="165" fontId="10" fillId="10" borderId="0" xfId="0" applyNumberFormat="1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  <protection locked="0"/>
    </xf>
    <xf numFmtId="0" fontId="11" fillId="0" borderId="0" xfId="0" applyFont="1" applyAlignment="1" applyProtection="1">
      <protection locked="0"/>
    </xf>
    <xf numFmtId="170" fontId="26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1" fontId="7" fillId="11" borderId="9" xfId="0" applyNumberFormat="1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165" fontId="10" fillId="10" borderId="14" xfId="0" applyNumberFormat="1" applyFont="1" applyFill="1" applyBorder="1" applyAlignment="1" applyProtection="1">
      <alignment horizontal="centerContinuous"/>
    </xf>
    <xf numFmtId="167" fontId="16" fillId="6" borderId="9" xfId="0" quotePrefix="1" applyNumberFormat="1" applyFont="1" applyFill="1" applyBorder="1" applyAlignment="1" applyProtection="1">
      <alignment horizontal="center"/>
    </xf>
    <xf numFmtId="0" fontId="9" fillId="12" borderId="4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170" fontId="11" fillId="0" borderId="0" xfId="0" applyNumberFormat="1" applyFont="1" applyAlignment="1" applyProtection="1">
      <protection locked="0"/>
    </xf>
    <xf numFmtId="0" fontId="22" fillId="0" borderId="8" xfId="0" applyFont="1" applyBorder="1" applyAlignment="1" applyProtection="1">
      <alignment horizontal="left" indent="1"/>
      <protection locked="0"/>
    </xf>
    <xf numFmtId="0" fontId="22" fillId="0" borderId="6" xfId="0" applyFont="1" applyBorder="1" applyAlignment="1" applyProtection="1">
      <alignment horizontal="left" indent="1"/>
      <protection locked="0"/>
    </xf>
    <xf numFmtId="171" fontId="4" fillId="6" borderId="9" xfId="0" applyNumberFormat="1" applyFont="1" applyFill="1" applyBorder="1" applyAlignment="1" applyProtection="1">
      <alignment horizontal="center"/>
    </xf>
    <xf numFmtId="0" fontId="16" fillId="6" borderId="15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16" xfId="0" applyFont="1" applyFill="1" applyBorder="1" applyAlignment="1" applyProtection="1">
      <alignment horizontal="center"/>
      <protection locked="0"/>
    </xf>
    <xf numFmtId="169" fontId="14" fillId="13" borderId="8" xfId="0" quotePrefix="1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center"/>
    </xf>
    <xf numFmtId="3" fontId="17" fillId="0" borderId="10" xfId="1" quotePrefix="1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9" fillId="12" borderId="1" xfId="0" applyFont="1" applyFill="1" applyBorder="1" applyAlignment="1" applyProtection="1">
      <alignment horizontal="center"/>
      <protection locked="0"/>
    </xf>
    <xf numFmtId="0" fontId="9" fillId="12" borderId="17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37" fontId="4" fillId="0" borderId="18" xfId="0" applyNumberFormat="1" applyFont="1" applyBorder="1" applyAlignment="1" applyProtection="1">
      <alignment horizontal="right"/>
    </xf>
    <xf numFmtId="37" fontId="4" fillId="0" borderId="19" xfId="0" applyNumberFormat="1" applyFont="1" applyBorder="1" applyAlignment="1" applyProtection="1">
      <alignment horizontal="right"/>
    </xf>
    <xf numFmtId="37" fontId="4" fillId="0" borderId="15" xfId="0" applyNumberFormat="1" applyFont="1" applyBorder="1" applyAlignment="1" applyProtection="1">
      <alignment horizontal="right"/>
    </xf>
    <xf numFmtId="37" fontId="4" fillId="0" borderId="20" xfId="0" applyNumberFormat="1" applyFont="1" applyBorder="1" applyAlignment="1" applyProtection="1">
      <alignment horizontal="right"/>
    </xf>
    <xf numFmtId="0" fontId="11" fillId="0" borderId="0" xfId="0" quotePrefix="1" applyFont="1" applyAlignment="1" applyProtection="1">
      <alignment horizontal="left"/>
      <protection locked="0"/>
    </xf>
    <xf numFmtId="0" fontId="37" fillId="0" borderId="0" xfId="0" quotePrefix="1" applyFont="1"/>
    <xf numFmtId="0" fontId="23" fillId="14" borderId="21" xfId="0" applyFont="1" applyFill="1" applyBorder="1" applyAlignment="1" applyProtection="1">
      <alignment horizontal="center"/>
    </xf>
    <xf numFmtId="0" fontId="23" fillId="14" borderId="22" xfId="0" applyFont="1" applyFill="1" applyBorder="1" applyAlignment="1" applyProtection="1">
      <alignment horizontal="center"/>
    </xf>
    <xf numFmtId="0" fontId="23" fillId="14" borderId="23" xfId="0" applyFont="1" applyFill="1" applyBorder="1" applyAlignment="1" applyProtection="1">
      <alignment horizontal="center"/>
    </xf>
    <xf numFmtId="0" fontId="14" fillId="15" borderId="24" xfId="0" applyFont="1" applyFill="1" applyBorder="1"/>
    <xf numFmtId="0" fontId="23" fillId="7" borderId="25" xfId="0" applyFont="1" applyFill="1" applyBorder="1" applyAlignment="1" applyProtection="1">
      <alignment horizontal="center"/>
    </xf>
    <xf numFmtId="2" fontId="14" fillId="16" borderId="26" xfId="0" quotePrefix="1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Continuous"/>
    </xf>
    <xf numFmtId="2" fontId="10" fillId="10" borderId="0" xfId="0" applyNumberFormat="1" applyFont="1" applyFill="1" applyBorder="1" applyAlignment="1" applyProtection="1">
      <alignment horizontal="centerContinuous"/>
    </xf>
    <xf numFmtId="0" fontId="38" fillId="0" borderId="0" xfId="4"/>
    <xf numFmtId="0" fontId="15" fillId="17" borderId="27" xfId="4" applyFont="1" applyFill="1" applyBorder="1" applyProtection="1"/>
    <xf numFmtId="0" fontId="15" fillId="17" borderId="28" xfId="4" applyFont="1" applyFill="1" applyBorder="1" applyAlignment="1" applyProtection="1">
      <alignment horizontal="center"/>
      <protection locked="0"/>
    </xf>
    <xf numFmtId="0" fontId="15" fillId="17" borderId="27" xfId="4" applyFont="1" applyFill="1" applyBorder="1" applyAlignment="1" applyProtection="1">
      <alignment horizontal="center"/>
    </xf>
    <xf numFmtId="0" fontId="15" fillId="17" borderId="7" xfId="4" applyFont="1" applyFill="1" applyBorder="1" applyAlignment="1" applyProtection="1">
      <alignment horizontal="center"/>
      <protection locked="0"/>
    </xf>
    <xf numFmtId="0" fontId="15" fillId="17" borderId="5" xfId="4" applyFont="1" applyFill="1" applyBorder="1" applyAlignment="1" applyProtection="1">
      <alignment horizontal="center"/>
      <protection locked="0"/>
    </xf>
    <xf numFmtId="0" fontId="41" fillId="18" borderId="29" xfId="0" applyFont="1" applyFill="1" applyBorder="1" applyAlignment="1" applyProtection="1">
      <alignment horizontal="center"/>
      <protection locked="0"/>
    </xf>
    <xf numFmtId="0" fontId="41" fillId="18" borderId="5" xfId="0" applyFont="1" applyFill="1" applyBorder="1" applyAlignment="1" applyProtection="1">
      <alignment horizontal="center"/>
      <protection locked="0"/>
    </xf>
    <xf numFmtId="0" fontId="42" fillId="0" borderId="30" xfId="4" applyFont="1" applyBorder="1" applyAlignment="1" applyProtection="1">
      <alignment horizontal="center"/>
    </xf>
    <xf numFmtId="4" fontId="45" fillId="16" borderId="30" xfId="4" applyNumberFormat="1" applyFont="1" applyFill="1" applyBorder="1" applyProtection="1"/>
    <xf numFmtId="0" fontId="44" fillId="9" borderId="30" xfId="4" applyFont="1" applyFill="1" applyBorder="1" applyAlignment="1" applyProtection="1">
      <alignment horizontal="center"/>
    </xf>
    <xf numFmtId="0" fontId="11" fillId="3" borderId="31" xfId="4" quotePrefix="1" applyFont="1" applyFill="1" applyBorder="1" applyAlignment="1" applyProtection="1">
      <alignment horizontal="center"/>
      <protection locked="0"/>
    </xf>
    <xf numFmtId="0" fontId="47" fillId="3" borderId="29" xfId="0" applyFont="1" applyFill="1" applyBorder="1" applyAlignment="1" applyProtection="1">
      <alignment horizontal="center"/>
      <protection locked="0"/>
    </xf>
    <xf numFmtId="0" fontId="15" fillId="19" borderId="27" xfId="4" applyFont="1" applyFill="1" applyBorder="1" applyProtection="1"/>
    <xf numFmtId="0" fontId="15" fillId="19" borderId="7" xfId="4" applyFont="1" applyFill="1" applyBorder="1" applyAlignment="1" applyProtection="1">
      <alignment horizontal="center"/>
      <protection locked="0"/>
    </xf>
    <xf numFmtId="0" fontId="15" fillId="19" borderId="7" xfId="4" applyFont="1" applyFill="1" applyBorder="1" applyAlignment="1" applyProtection="1">
      <alignment horizontal="centerContinuous"/>
      <protection locked="0"/>
    </xf>
    <xf numFmtId="0" fontId="15" fillId="19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/>
    <xf numFmtId="0" fontId="15" fillId="20" borderId="6" xfId="4" applyFont="1" applyFill="1" applyBorder="1" applyAlignment="1" applyProtection="1">
      <alignment horizontal="centerContinuous"/>
      <protection locked="0"/>
    </xf>
    <xf numFmtId="0" fontId="15" fillId="20" borderId="27" xfId="4" applyFont="1" applyFill="1" applyBorder="1" applyProtection="1"/>
    <xf numFmtId="0" fontId="15" fillId="20" borderId="7" xfId="4" applyFont="1" applyFill="1" applyBorder="1" applyAlignment="1" applyProtection="1">
      <alignment horizontal="center"/>
      <protection locked="0"/>
    </xf>
    <xf numFmtId="0" fontId="15" fillId="20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>
      <protection locked="0"/>
    </xf>
    <xf numFmtId="0" fontId="15" fillId="20" borderId="6" xfId="4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15" fillId="20" borderId="2" xfId="4" applyFont="1" applyFill="1" applyBorder="1" applyAlignment="1" applyProtection="1">
      <alignment horizontal="center"/>
      <protection locked="0"/>
    </xf>
    <xf numFmtId="0" fontId="15" fillId="20" borderId="5" xfId="4" applyFont="1" applyFill="1" applyBorder="1" applyAlignment="1" applyProtection="1">
      <alignment horizontal="center"/>
      <protection locked="0"/>
    </xf>
    <xf numFmtId="0" fontId="14" fillId="15" borderId="32" xfId="0" applyFont="1" applyFill="1" applyBorder="1"/>
    <xf numFmtId="0" fontId="43" fillId="0" borderId="33" xfId="4" applyFont="1" applyBorder="1" applyAlignment="1" applyProtection="1">
      <alignment horizontal="center"/>
      <protection locked="0"/>
    </xf>
    <xf numFmtId="0" fontId="51" fillId="21" borderId="29" xfId="0" applyFont="1" applyFill="1" applyBorder="1" applyAlignment="1" applyProtection="1">
      <alignment horizontal="center"/>
      <protection locked="0"/>
    </xf>
    <xf numFmtId="2" fontId="51" fillId="22" borderId="9" xfId="0" applyNumberFormat="1" applyFont="1" applyFill="1" applyBorder="1" applyAlignment="1" applyProtection="1">
      <alignment horizontal="center"/>
      <protection locked="0"/>
    </xf>
    <xf numFmtId="0" fontId="51" fillId="22" borderId="10" xfId="0" applyFont="1" applyFill="1" applyBorder="1" applyAlignment="1" applyProtection="1">
      <alignment horizontal="center"/>
      <protection locked="0"/>
    </xf>
    <xf numFmtId="0" fontId="51" fillId="22" borderId="34" xfId="0" applyFont="1" applyFill="1" applyBorder="1" applyAlignment="1" applyProtection="1">
      <alignment horizontal="center"/>
      <protection locked="0"/>
    </xf>
    <xf numFmtId="2" fontId="20" fillId="0" borderId="15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left" indent="1"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41" fillId="18" borderId="35" xfId="0" applyFont="1" applyFill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52" fillId="21" borderId="37" xfId="0" applyFont="1" applyFill="1" applyBorder="1" applyAlignment="1" applyProtection="1">
      <alignment horizontal="center"/>
    </xf>
    <xf numFmtId="167" fontId="15" fillId="11" borderId="38" xfId="0" quotePrefix="1" applyNumberFormat="1" applyFont="1" applyFill="1" applyBorder="1" applyAlignment="1" applyProtection="1">
      <alignment horizontal="center"/>
    </xf>
    <xf numFmtId="0" fontId="52" fillId="24" borderId="40" xfId="0" applyFont="1" applyFill="1" applyBorder="1" applyAlignment="1" applyProtection="1">
      <alignment horizontal="center"/>
      <protection locked="0"/>
    </xf>
    <xf numFmtId="0" fontId="53" fillId="17" borderId="37" xfId="0" applyFont="1" applyFill="1" applyBorder="1" applyAlignment="1" applyProtection="1">
      <alignment horizontal="center"/>
    </xf>
    <xf numFmtId="0" fontId="53" fillId="14" borderId="40" xfId="0" applyFont="1" applyFill="1" applyBorder="1" applyAlignment="1" applyProtection="1">
      <alignment horizontal="center"/>
      <protection locked="0"/>
    </xf>
    <xf numFmtId="169" fontId="6" fillId="0" borderId="10" xfId="0" quotePrefix="1" applyNumberFormat="1" applyFont="1" applyBorder="1" applyAlignment="1" applyProtection="1">
      <alignment horizontal="center"/>
      <protection locked="0"/>
    </xf>
    <xf numFmtId="4" fontId="26" fillId="25" borderId="41" xfId="0" applyNumberFormat="1" applyFont="1" applyFill="1" applyBorder="1" applyAlignment="1" applyProtection="1">
      <alignment horizontal="center"/>
    </xf>
    <xf numFmtId="2" fontId="12" fillId="26" borderId="10" xfId="0" applyNumberFormat="1" applyFont="1" applyFill="1" applyBorder="1" applyAlignment="1" applyProtection="1">
      <alignment horizontal="center"/>
    </xf>
    <xf numFmtId="0" fontId="45" fillId="27" borderId="33" xfId="4" applyFont="1" applyFill="1" applyBorder="1" applyAlignment="1" applyProtection="1">
      <alignment horizontal="left"/>
    </xf>
    <xf numFmtId="4" fontId="46" fillId="0" borderId="0" xfId="4" applyNumberFormat="1" applyFont="1"/>
    <xf numFmtId="4" fontId="45" fillId="28" borderId="30" xfId="4" applyNumberFormat="1" applyFont="1" applyFill="1" applyBorder="1" applyProtection="1"/>
    <xf numFmtId="3" fontId="6" fillId="0" borderId="10" xfId="1" applyNumberFormat="1" applyFont="1" applyBorder="1" applyAlignment="1" applyProtection="1">
      <alignment horizontal="right"/>
    </xf>
    <xf numFmtId="0" fontId="14" fillId="29" borderId="45" xfId="0" applyFont="1" applyFill="1" applyBorder="1" applyAlignment="1" applyProtection="1">
      <alignment horizontal="centerContinuous"/>
    </xf>
    <xf numFmtId="0" fontId="14" fillId="29" borderId="46" xfId="0" applyFont="1" applyFill="1" applyBorder="1" applyAlignment="1" applyProtection="1">
      <alignment horizontal="right"/>
      <protection locked="0"/>
    </xf>
    <xf numFmtId="0" fontId="14" fillId="29" borderId="46" xfId="0" applyFont="1" applyFill="1" applyBorder="1" applyAlignment="1" applyProtection="1">
      <alignment horizontal="left"/>
    </xf>
    <xf numFmtId="0" fontId="14" fillId="29" borderId="26" xfId="0" applyFont="1" applyFill="1" applyBorder="1" applyAlignment="1" applyProtection="1">
      <alignment horizontal="center"/>
    </xf>
    <xf numFmtId="169" fontId="14" fillId="29" borderId="26" xfId="0" applyNumberFormat="1" applyFont="1" applyFill="1" applyBorder="1" applyProtection="1">
      <protection locked="0"/>
    </xf>
    <xf numFmtId="2" fontId="14" fillId="29" borderId="38" xfId="0" applyNumberFormat="1" applyFont="1" applyFill="1" applyBorder="1" applyAlignment="1" applyProtection="1">
      <alignment horizontal="center"/>
    </xf>
    <xf numFmtId="2" fontId="14" fillId="29" borderId="38" xfId="0" applyNumberFormat="1" applyFont="1" applyFill="1" applyBorder="1" applyAlignment="1" applyProtection="1">
      <alignment horizontal="right"/>
      <protection locked="0"/>
    </xf>
    <xf numFmtId="169" fontId="14" fillId="29" borderId="38" xfId="0" applyNumberFormat="1" applyFont="1" applyFill="1" applyBorder="1" applyAlignment="1" applyProtection="1">
      <alignment horizontal="center"/>
      <protection locked="0"/>
    </xf>
    <xf numFmtId="3" fontId="14" fillId="29" borderId="26" xfId="0" applyNumberFormat="1" applyFont="1" applyFill="1" applyBorder="1" applyProtection="1"/>
    <xf numFmtId="2" fontId="14" fillId="13" borderId="10" xfId="0" quotePrefix="1" applyNumberFormat="1" applyFont="1" applyFill="1" applyBorder="1" applyAlignment="1" applyProtection="1">
      <alignment horizontal="right"/>
      <protection locked="0"/>
    </xf>
    <xf numFmtId="2" fontId="14" fillId="13" borderId="8" xfId="0" quotePrefix="1" applyNumberFormat="1" applyFont="1" applyFill="1" applyBorder="1" applyAlignment="1" applyProtection="1">
      <alignment horizontal="right"/>
      <protection locked="0"/>
    </xf>
    <xf numFmtId="2" fontId="14" fillId="29" borderId="38" xfId="0" applyNumberFormat="1" applyFont="1" applyFill="1" applyBorder="1" applyProtection="1">
      <protection locked="0"/>
    </xf>
    <xf numFmtId="2" fontId="14" fillId="29" borderId="26" xfId="0" applyNumberFormat="1" applyFont="1" applyFill="1" applyBorder="1" applyProtection="1">
      <protection locked="0"/>
    </xf>
    <xf numFmtId="2" fontId="14" fillId="13" borderId="10" xfId="0" applyNumberFormat="1" applyFont="1" applyFill="1" applyBorder="1" applyAlignment="1" applyProtection="1">
      <alignment horizontal="right"/>
      <protection locked="0"/>
    </xf>
    <xf numFmtId="0" fontId="54" fillId="0" borderId="0" xfId="0" quotePrefix="1" applyFont="1"/>
    <xf numFmtId="7" fontId="14" fillId="13" borderId="8" xfId="2" quotePrefix="1" applyNumberFormat="1" applyFont="1" applyFill="1" applyBorder="1" applyAlignment="1" applyProtection="1">
      <alignment horizontal="right"/>
      <protection locked="0"/>
    </xf>
    <xf numFmtId="7" fontId="14" fillId="13" borderId="8" xfId="2" applyNumberFormat="1" applyFont="1" applyFill="1" applyBorder="1" applyAlignment="1" applyProtection="1">
      <alignment horizontal="right"/>
      <protection locked="0"/>
    </xf>
    <xf numFmtId="7" fontId="14" fillId="29" borderId="26" xfId="2" applyNumberFormat="1" applyFont="1" applyFill="1" applyBorder="1" applyProtection="1">
      <protection locked="0"/>
    </xf>
    <xf numFmtId="0" fontId="53" fillId="17" borderId="47" xfId="0" applyFont="1" applyFill="1" applyBorder="1" applyAlignment="1" applyProtection="1">
      <alignment horizontal="center"/>
    </xf>
    <xf numFmtId="0" fontId="52" fillId="21" borderId="47" xfId="0" applyFont="1" applyFill="1" applyBorder="1" applyAlignment="1" applyProtection="1">
      <alignment horizontal="center"/>
    </xf>
    <xf numFmtId="16" fontId="44" fillId="9" borderId="30" xfId="4" applyNumberFormat="1" applyFont="1" applyFill="1" applyBorder="1" applyAlignment="1" applyProtection="1">
      <alignment horizontal="center"/>
    </xf>
    <xf numFmtId="0" fontId="44" fillId="9" borderId="30" xfId="4" applyFont="1" applyFill="1" applyBorder="1" applyAlignment="1" applyProtection="1">
      <alignment horizontal="left"/>
    </xf>
    <xf numFmtId="0" fontId="26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4" fontId="55" fillId="0" borderId="31" xfId="4" quotePrefix="1" applyNumberFormat="1" applyFont="1" applyBorder="1" applyProtection="1"/>
    <xf numFmtId="4" fontId="56" fillId="26" borderId="30" xfId="4" quotePrefix="1" applyNumberFormat="1" applyFont="1" applyFill="1" applyBorder="1" applyProtection="1"/>
    <xf numFmtId="4" fontId="55" fillId="0" borderId="30" xfId="4" quotePrefix="1" applyNumberFormat="1" applyFont="1" applyBorder="1" applyProtection="1"/>
    <xf numFmtId="4" fontId="57" fillId="0" borderId="30" xfId="4" applyNumberFormat="1" applyFont="1" applyBorder="1" applyProtection="1"/>
    <xf numFmtId="0" fontId="0" fillId="30" borderId="43" xfId="0" applyFill="1" applyBorder="1"/>
    <xf numFmtId="0" fontId="0" fillId="30" borderId="34" xfId="0" applyFill="1" applyBorder="1"/>
    <xf numFmtId="0" fontId="0" fillId="30" borderId="15" xfId="0" applyFill="1" applyBorder="1"/>
    <xf numFmtId="0" fontId="20" fillId="0" borderId="15" xfId="0" applyFont="1" applyBorder="1" applyAlignment="1" applyProtection="1">
      <alignment horizontal="left" indent="1"/>
      <protection locked="0"/>
    </xf>
    <xf numFmtId="0" fontId="20" fillId="0" borderId="26" xfId="0" applyFont="1" applyBorder="1" applyAlignment="1" applyProtection="1">
      <alignment horizontal="left" indent="1"/>
      <protection locked="0"/>
    </xf>
    <xf numFmtId="37" fontId="4" fillId="0" borderId="9" xfId="0" applyNumberFormat="1" applyFont="1" applyBorder="1" applyAlignment="1" applyProtection="1">
      <alignment horizontal="right"/>
    </xf>
    <xf numFmtId="2" fontId="4" fillId="0" borderId="9" xfId="0" applyNumberFormat="1" applyFont="1" applyBorder="1" applyAlignment="1" applyProtection="1">
      <alignment horizontal="center"/>
    </xf>
    <xf numFmtId="164" fontId="48" fillId="31" borderId="43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34" xfId="0" applyFont="1" applyFill="1" applyBorder="1" applyAlignment="1" applyProtection="1">
      <alignment horizontal="centerContinuous"/>
    </xf>
    <xf numFmtId="0" fontId="32" fillId="31" borderId="34" xfId="0" applyFont="1" applyFill="1" applyBorder="1" applyAlignment="1" applyProtection="1">
      <alignment horizontal="centerContinuous"/>
    </xf>
    <xf numFmtId="164" fontId="10" fillId="31" borderId="34" xfId="0" applyNumberFormat="1" applyFont="1" applyFill="1" applyBorder="1" applyAlignment="1" applyProtection="1">
      <alignment horizontal="centerContinuous"/>
    </xf>
    <xf numFmtId="166" fontId="10" fillId="31" borderId="34" xfId="0" applyNumberFormat="1" applyFont="1" applyFill="1" applyBorder="1" applyAlignment="1" applyProtection="1">
      <alignment horizontal="centerContinuous"/>
    </xf>
    <xf numFmtId="165" fontId="10" fillId="31" borderId="34" xfId="0" applyNumberFormat="1" applyFont="1" applyFill="1" applyBorder="1" applyAlignment="1" applyProtection="1">
      <alignment horizontal="centerContinuous"/>
    </xf>
    <xf numFmtId="165" fontId="10" fillId="31" borderId="8" xfId="0" applyNumberFormat="1" applyFont="1" applyFill="1" applyBorder="1" applyAlignment="1" applyProtection="1">
      <alignment horizontal="centerContinuous"/>
    </xf>
    <xf numFmtId="164" fontId="48" fillId="31" borderId="45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46" xfId="0" applyFont="1" applyFill="1" applyBorder="1" applyAlignment="1" applyProtection="1">
      <alignment horizontal="centerContinuous"/>
    </xf>
    <xf numFmtId="0" fontId="32" fillId="31" borderId="46" xfId="0" applyFont="1" applyFill="1" applyBorder="1" applyAlignment="1" applyProtection="1">
      <alignment horizontal="centerContinuous"/>
    </xf>
    <xf numFmtId="164" fontId="10" fillId="31" borderId="46" xfId="0" applyNumberFormat="1" applyFont="1" applyFill="1" applyBorder="1" applyAlignment="1" applyProtection="1">
      <alignment horizontal="centerContinuous"/>
    </xf>
    <xf numFmtId="166" fontId="10" fillId="31" borderId="46" xfId="0" applyNumberFormat="1" applyFont="1" applyFill="1" applyBorder="1" applyAlignment="1" applyProtection="1">
      <alignment horizontal="centerContinuous"/>
    </xf>
    <xf numFmtId="165" fontId="10" fillId="31" borderId="46" xfId="0" applyNumberFormat="1" applyFont="1" applyFill="1" applyBorder="1" applyAlignment="1" applyProtection="1">
      <alignment horizontal="centerContinuous"/>
    </xf>
    <xf numFmtId="165" fontId="10" fillId="31" borderId="26" xfId="0" applyNumberFormat="1" applyFont="1" applyFill="1" applyBorder="1" applyAlignment="1" applyProtection="1">
      <alignment horizontal="centerContinuous"/>
    </xf>
    <xf numFmtId="4" fontId="20" fillId="26" borderId="41" xfId="0" applyNumberFormat="1" applyFont="1" applyFill="1" applyBorder="1" applyAlignment="1" applyProtection="1">
      <alignment horizontal="center"/>
    </xf>
    <xf numFmtId="0" fontId="9" fillId="32" borderId="7" xfId="0" applyFont="1" applyFill="1" applyBorder="1" applyAlignment="1" applyProtection="1">
      <alignment horizontal="center"/>
      <protection locked="0"/>
    </xf>
    <xf numFmtId="0" fontId="9" fillId="32" borderId="6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Continuous"/>
      <protection locked="0"/>
    </xf>
    <xf numFmtId="0" fontId="9" fillId="32" borderId="7" xfId="0" quotePrefix="1" applyFont="1" applyFill="1" applyBorder="1" applyProtection="1">
      <protection locked="0"/>
    </xf>
    <xf numFmtId="0" fontId="33" fillId="21" borderId="47" xfId="0" applyFont="1" applyFill="1" applyBorder="1" applyAlignment="1" applyProtection="1">
      <alignment horizontal="center"/>
    </xf>
    <xf numFmtId="0" fontId="14" fillId="15" borderId="48" xfId="0" applyFont="1" applyFill="1" applyBorder="1"/>
    <xf numFmtId="0" fontId="36" fillId="23" borderId="49" xfId="0" applyFont="1" applyFill="1" applyBorder="1" applyAlignment="1" applyProtection="1">
      <alignment horizontal="center"/>
      <protection locked="0"/>
    </xf>
    <xf numFmtId="0" fontId="68" fillId="0" borderId="49" xfId="0" applyFont="1" applyBorder="1" applyAlignment="1">
      <alignment horizontal="center"/>
    </xf>
    <xf numFmtId="0" fontId="36" fillId="23" borderId="50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Alignment="1" applyProtection="1">
      <alignment horizontal="center"/>
      <protection locked="0"/>
    </xf>
    <xf numFmtId="0" fontId="23" fillId="23" borderId="52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Protection="1">
      <protection locked="0"/>
    </xf>
    <xf numFmtId="0" fontId="23" fillId="23" borderId="54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Protection="1">
      <protection locked="0"/>
    </xf>
    <xf numFmtId="0" fontId="69" fillId="0" borderId="50" xfId="0" applyFont="1" applyBorder="1" applyAlignment="1">
      <alignment horizontal="center"/>
    </xf>
    <xf numFmtId="0" fontId="8" fillId="23" borderId="50" xfId="0" applyFont="1" applyFill="1" applyBorder="1" applyAlignment="1" applyProtection="1">
      <alignment horizontal="center"/>
      <protection locked="0"/>
    </xf>
    <xf numFmtId="0" fontId="69" fillId="0" borderId="49" xfId="0" applyFont="1" applyBorder="1" applyAlignment="1">
      <alignment horizontal="center"/>
    </xf>
    <xf numFmtId="0" fontId="8" fillId="23" borderId="49" xfId="0" applyFont="1" applyFill="1" applyBorder="1" applyAlignment="1" applyProtection="1">
      <alignment horizontal="center"/>
      <protection locked="0"/>
    </xf>
    <xf numFmtId="0" fontId="59" fillId="0" borderId="49" xfId="5" applyFont="1" applyBorder="1" applyAlignment="1" applyProtection="1">
      <alignment horizontal="center"/>
      <protection locked="0"/>
    </xf>
    <xf numFmtId="1" fontId="59" fillId="0" borderId="49" xfId="5" applyNumberFormat="1" applyFont="1" applyBorder="1" applyAlignment="1" applyProtection="1">
      <alignment horizontal="center"/>
      <protection locked="0"/>
    </xf>
    <xf numFmtId="0" fontId="59" fillId="0" borderId="49" xfId="0" applyFont="1" applyBorder="1" applyAlignment="1">
      <alignment horizontal="center"/>
    </xf>
    <xf numFmtId="169" fontId="69" fillId="0" borderId="49" xfId="0" applyNumberFormat="1" applyFont="1" applyBorder="1" applyAlignment="1">
      <alignment horizontal="center"/>
    </xf>
    <xf numFmtId="49" fontId="69" fillId="0" borderId="49" xfId="0" applyNumberFormat="1" applyFont="1" applyBorder="1" applyAlignment="1">
      <alignment horizontal="center"/>
    </xf>
    <xf numFmtId="2" fontId="14" fillId="16" borderId="46" xfId="0" quotePrefix="1" applyNumberFormat="1" applyFont="1" applyFill="1" applyBorder="1" applyAlignment="1" applyProtection="1">
      <alignment horizontal="center"/>
    </xf>
    <xf numFmtId="14" fontId="70" fillId="41" borderId="55" xfId="0" applyNumberFormat="1" applyFont="1" applyFill="1" applyBorder="1" applyAlignment="1">
      <alignment horizontal="center"/>
    </xf>
    <xf numFmtId="14" fontId="71" fillId="41" borderId="55" xfId="0" applyNumberFormat="1" applyFont="1" applyFill="1" applyBorder="1" applyAlignment="1">
      <alignment horizontal="center"/>
    </xf>
    <xf numFmtId="3" fontId="16" fillId="0" borderId="49" xfId="0" quotePrefix="1" applyNumberFormat="1" applyFont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center"/>
    </xf>
    <xf numFmtId="0" fontId="9" fillId="8" borderId="27" xfId="0" applyFont="1" applyFill="1" applyBorder="1" applyAlignment="1" applyProtection="1">
      <alignment horizontal="center"/>
    </xf>
    <xf numFmtId="173" fontId="58" fillId="42" borderId="56" xfId="5" applyNumberFormat="1" applyFont="1" applyFill="1" applyBorder="1" applyAlignment="1" applyProtection="1">
      <alignment horizontal="center"/>
      <protection locked="0"/>
    </xf>
    <xf numFmtId="173" fontId="58" fillId="42" borderId="49" xfId="5" applyNumberFormat="1" applyFont="1" applyFill="1" applyBorder="1" applyAlignment="1" applyProtection="1">
      <alignment horizontal="center"/>
      <protection locked="0"/>
    </xf>
    <xf numFmtId="14" fontId="70" fillId="42" borderId="49" xfId="0" applyNumberFormat="1" applyFont="1" applyFill="1" applyBorder="1" applyAlignment="1">
      <alignment horizontal="center"/>
    </xf>
    <xf numFmtId="14" fontId="70" fillId="42" borderId="57" xfId="0" applyNumberFormat="1" applyFont="1" applyFill="1" applyBorder="1" applyAlignment="1">
      <alignment horizontal="center"/>
    </xf>
    <xf numFmtId="14" fontId="70" fillId="42" borderId="56" xfId="0" applyNumberFormat="1" applyFont="1" applyFill="1" applyBorder="1" applyAlignment="1">
      <alignment horizontal="center"/>
    </xf>
    <xf numFmtId="167" fontId="15" fillId="11" borderId="10" xfId="0" quotePrefix="1" applyNumberFormat="1" applyFont="1" applyFill="1" applyBorder="1" applyAlignment="1" applyProtection="1">
      <alignment horizontal="center"/>
    </xf>
    <xf numFmtId="1" fontId="7" fillId="11" borderId="15" xfId="0" applyNumberFormat="1" applyFont="1" applyFill="1" applyBorder="1" applyAlignment="1" applyProtection="1">
      <alignment horizontal="center"/>
    </xf>
    <xf numFmtId="2" fontId="14" fillId="16" borderId="8" xfId="0" quotePrefix="1" applyNumberFormat="1" applyFont="1" applyFill="1" applyBorder="1" applyAlignment="1" applyProtection="1">
      <alignment horizontal="center"/>
    </xf>
    <xf numFmtId="167" fontId="16" fillId="6" borderId="15" xfId="0" quotePrefix="1" applyNumberFormat="1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center"/>
    </xf>
    <xf numFmtId="171" fontId="4" fillId="6" borderId="15" xfId="0" applyNumberFormat="1" applyFont="1" applyFill="1" applyBorder="1" applyAlignment="1" applyProtection="1">
      <alignment horizontal="center"/>
    </xf>
    <xf numFmtId="3" fontId="16" fillId="0" borderId="58" xfId="0" quotePrefix="1" applyNumberFormat="1" applyFont="1" applyBorder="1" applyAlignment="1" applyProtection="1">
      <alignment horizontal="right"/>
      <protection locked="0"/>
    </xf>
    <xf numFmtId="167" fontId="15" fillId="44" borderId="59" xfId="0" quotePrefix="1" applyNumberFormat="1" applyFont="1" applyFill="1" applyBorder="1" applyAlignment="1" applyProtection="1">
      <alignment horizontal="center"/>
    </xf>
    <xf numFmtId="2" fontId="14" fillId="45" borderId="59" xfId="0" quotePrefix="1" applyNumberFormat="1" applyFont="1" applyFill="1" applyBorder="1" applyAlignment="1" applyProtection="1">
      <alignment horizontal="center"/>
    </xf>
    <xf numFmtId="167" fontId="16" fillId="44" borderId="59" xfId="0" quotePrefix="1" applyNumberFormat="1" applyFont="1" applyFill="1" applyBorder="1" applyAlignment="1" applyProtection="1">
      <alignment horizontal="center"/>
    </xf>
    <xf numFmtId="0" fontId="4" fillId="44" borderId="59" xfId="0" applyFont="1" applyFill="1" applyBorder="1" applyAlignment="1" applyProtection="1">
      <alignment horizontal="center"/>
    </xf>
    <xf numFmtId="168" fontId="4" fillId="44" borderId="59" xfId="0" applyNumberFormat="1" applyFont="1" applyFill="1" applyBorder="1" applyAlignment="1" applyProtection="1">
      <alignment horizontal="center"/>
    </xf>
    <xf numFmtId="171" fontId="4" fillId="44" borderId="59" xfId="0" applyNumberFormat="1" applyFont="1" applyFill="1" applyBorder="1" applyAlignment="1" applyProtection="1">
      <alignment horizontal="center"/>
    </xf>
    <xf numFmtId="0" fontId="16" fillId="44" borderId="59" xfId="0" applyFont="1" applyFill="1" applyBorder="1" applyAlignment="1" applyProtection="1">
      <alignment horizontal="center"/>
    </xf>
    <xf numFmtId="3" fontId="16" fillId="43" borderId="59" xfId="0" quotePrefix="1" applyNumberFormat="1" applyFont="1" applyFill="1" applyBorder="1" applyAlignment="1" applyProtection="1">
      <alignment horizontal="right"/>
      <protection locked="0"/>
    </xf>
    <xf numFmtId="2" fontId="72" fillId="0" borderId="10" xfId="0" applyNumberFormat="1" applyFont="1" applyBorder="1" applyAlignment="1" applyProtection="1">
      <alignment horizontal="center"/>
    </xf>
    <xf numFmtId="3" fontId="0" fillId="0" borderId="0" xfId="0" applyNumberFormat="1"/>
    <xf numFmtId="0" fontId="20" fillId="0" borderId="60" xfId="0" applyFont="1" applyBorder="1" applyAlignment="1" applyProtection="1">
      <alignment horizontal="left" indent="1"/>
      <protection locked="0"/>
    </xf>
    <xf numFmtId="0" fontId="20" fillId="0" borderId="61" xfId="0" applyFont="1" applyBorder="1" applyAlignment="1" applyProtection="1">
      <alignment horizontal="left" indent="1"/>
      <protection locked="0"/>
    </xf>
    <xf numFmtId="0" fontId="50" fillId="34" borderId="62" xfId="0" applyFont="1" applyFill="1" applyBorder="1" applyAlignment="1" applyProtection="1">
      <alignment horizontal="center"/>
    </xf>
    <xf numFmtId="0" fontId="51" fillId="30" borderId="63" xfId="0" applyFont="1" applyFill="1" applyBorder="1" applyAlignment="1" applyProtection="1">
      <alignment horizontal="center"/>
      <protection locked="0"/>
    </xf>
    <xf numFmtId="0" fontId="20" fillId="30" borderId="34" xfId="0" applyFont="1" applyFill="1" applyBorder="1" applyAlignment="1" applyProtection="1">
      <alignment horizontal="left" indent="1"/>
      <protection locked="0"/>
    </xf>
    <xf numFmtId="0" fontId="20" fillId="30" borderId="64" xfId="0" applyFont="1" applyFill="1" applyBorder="1" applyAlignment="1" applyProtection="1">
      <alignment horizontal="left" indent="1"/>
      <protection locked="0"/>
    </xf>
    <xf numFmtId="0" fontId="0" fillId="30" borderId="0" xfId="0" applyFill="1" applyBorder="1"/>
    <xf numFmtId="0" fontId="0" fillId="30" borderId="11" xfId="0" applyFill="1" applyBorder="1"/>
    <xf numFmtId="0" fontId="51" fillId="21" borderId="65" xfId="0" applyFont="1" applyFill="1" applyBorder="1" applyAlignment="1" applyProtection="1">
      <alignment horizontal="center"/>
      <protection locked="0"/>
    </xf>
    <xf numFmtId="0" fontId="51" fillId="22" borderId="66" xfId="0" applyFont="1" applyFill="1" applyBorder="1" applyAlignment="1" applyProtection="1">
      <alignment horizontal="center"/>
      <protection locked="0"/>
    </xf>
    <xf numFmtId="0" fontId="41" fillId="18" borderId="65" xfId="0" applyFont="1" applyFill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left" indent="1"/>
      <protection locked="0"/>
    </xf>
    <xf numFmtId="0" fontId="41" fillId="18" borderId="68" xfId="0" applyFont="1" applyFill="1" applyBorder="1" applyAlignment="1" applyProtection="1">
      <alignment horizontal="center"/>
      <protection locked="0"/>
    </xf>
    <xf numFmtId="2" fontId="20" fillId="0" borderId="69" xfId="0" applyNumberFormat="1" applyFont="1" applyBorder="1" applyAlignment="1" applyProtection="1">
      <alignment horizontal="center"/>
      <protection locked="0"/>
    </xf>
    <xf numFmtId="0" fontId="26" fillId="0" borderId="70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20" fillId="0" borderId="72" xfId="0" applyFont="1" applyBorder="1" applyAlignment="1" applyProtection="1">
      <alignment horizontal="left" indent="1"/>
      <protection locked="0"/>
    </xf>
    <xf numFmtId="2" fontId="20" fillId="0" borderId="73" xfId="0" applyNumberFormat="1" applyFont="1" applyBorder="1" applyAlignment="1" applyProtection="1">
      <alignment horizontal="center"/>
      <protection locked="0"/>
    </xf>
    <xf numFmtId="0" fontId="26" fillId="0" borderId="73" xfId="0" applyFont="1" applyBorder="1" applyAlignment="1" applyProtection="1">
      <alignment horizontal="center"/>
      <protection locked="0"/>
    </xf>
    <xf numFmtId="4" fontId="20" fillId="43" borderId="73" xfId="0" applyNumberFormat="1" applyFont="1" applyFill="1" applyBorder="1" applyAlignment="1" applyProtection="1">
      <alignment horizontal="center"/>
    </xf>
    <xf numFmtId="2" fontId="20" fillId="0" borderId="49" xfId="0" applyNumberFormat="1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4" fontId="20" fillId="43" borderId="49" xfId="0" applyNumberFormat="1" applyFont="1" applyFill="1" applyBorder="1" applyAlignment="1" applyProtection="1">
      <alignment horizontal="center"/>
    </xf>
    <xf numFmtId="0" fontId="20" fillId="30" borderId="63" xfId="0" applyFont="1" applyFill="1" applyBorder="1" applyAlignment="1" applyProtection="1">
      <alignment horizontal="left" indent="1"/>
      <protection locked="0"/>
    </xf>
    <xf numFmtId="0" fontId="20" fillId="30" borderId="74" xfId="0" applyFont="1" applyFill="1" applyBorder="1" applyAlignment="1" applyProtection="1">
      <alignment horizontal="left" indent="1"/>
      <protection locked="0"/>
    </xf>
    <xf numFmtId="0" fontId="41" fillId="18" borderId="75" xfId="0" applyFont="1" applyFill="1" applyBorder="1" applyAlignment="1" applyProtection="1">
      <alignment horizontal="center"/>
      <protection locked="0"/>
    </xf>
    <xf numFmtId="0" fontId="41" fillId="18" borderId="76" xfId="0" applyFont="1" applyFill="1" applyBorder="1" applyAlignment="1" applyProtection="1">
      <alignment horizontal="center"/>
      <protection locked="0"/>
    </xf>
    <xf numFmtId="0" fontId="20" fillId="0" borderId="77" xfId="0" applyFont="1" applyBorder="1" applyAlignment="1" applyProtection="1">
      <alignment horizontal="left" indent="1"/>
      <protection locked="0"/>
    </xf>
    <xf numFmtId="0" fontId="41" fillId="18" borderId="78" xfId="0" applyFont="1" applyFill="1" applyBorder="1" applyAlignment="1" applyProtection="1">
      <alignment horizontal="center"/>
      <protection locked="0"/>
    </xf>
    <xf numFmtId="2" fontId="20" fillId="0" borderId="56" xfId="0" applyNumberFormat="1" applyFont="1" applyBorder="1" applyAlignment="1" applyProtection="1">
      <alignment horizontal="center"/>
      <protection locked="0"/>
    </xf>
    <xf numFmtId="0" fontId="26" fillId="0" borderId="56" xfId="0" applyFont="1" applyBorder="1" applyAlignment="1" applyProtection="1">
      <alignment horizontal="center"/>
      <protection locked="0"/>
    </xf>
    <xf numFmtId="4" fontId="20" fillId="43" borderId="56" xfId="0" applyNumberFormat="1" applyFont="1" applyFill="1" applyBorder="1" applyAlignment="1" applyProtection="1">
      <alignment horizontal="center"/>
    </xf>
    <xf numFmtId="0" fontId="20" fillId="0" borderId="79" xfId="0" applyFont="1" applyBorder="1" applyAlignment="1" applyProtection="1">
      <alignment horizontal="left" indent="1"/>
      <protection locked="0"/>
    </xf>
    <xf numFmtId="0" fontId="15" fillId="20" borderId="0" xfId="4" applyFont="1" applyFill="1" applyBorder="1" applyProtection="1"/>
    <xf numFmtId="0" fontId="15" fillId="20" borderId="1" xfId="4" applyFont="1" applyFill="1" applyBorder="1" applyAlignment="1" applyProtection="1">
      <alignment horizontal="centerContinuous"/>
      <protection locked="0"/>
    </xf>
    <xf numFmtId="0" fontId="45" fillId="27" borderId="59" xfId="4" applyFont="1" applyFill="1" applyBorder="1" applyAlignment="1" applyProtection="1">
      <alignment horizontal="left"/>
    </xf>
    <xf numFmtId="0" fontId="0" fillId="0" borderId="0" xfId="4" applyFont="1"/>
    <xf numFmtId="0" fontId="71" fillId="0" borderId="49" xfId="0" applyFont="1" applyBorder="1" applyAlignment="1">
      <alignment horizontal="center"/>
    </xf>
    <xf numFmtId="0" fontId="73" fillId="46" borderId="128" xfId="0" applyFont="1" applyFill="1" applyBorder="1" applyAlignment="1" applyProtection="1">
      <alignment horizontal="center" vertical="center"/>
      <protection locked="0"/>
    </xf>
    <xf numFmtId="0" fontId="73" fillId="46" borderId="129" xfId="0" applyFont="1" applyFill="1" applyBorder="1" applyAlignment="1" applyProtection="1">
      <alignment horizontal="center" vertical="center"/>
      <protection locked="0"/>
    </xf>
    <xf numFmtId="0" fontId="62" fillId="0" borderId="129" xfId="0" applyFont="1" applyBorder="1" applyAlignment="1">
      <alignment horizontal="left"/>
    </xf>
    <xf numFmtId="0" fontId="62" fillId="0" borderId="130" xfId="0" applyFont="1" applyBorder="1" applyAlignment="1">
      <alignment horizontal="center"/>
    </xf>
    <xf numFmtId="0" fontId="39" fillId="0" borderId="49" xfId="3" applyBorder="1" applyAlignment="1" applyProtection="1"/>
    <xf numFmtId="0" fontId="74" fillId="0" borderId="50" xfId="0" applyFont="1" applyBorder="1"/>
    <xf numFmtId="165" fontId="10" fillId="9" borderId="0" xfId="0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"/>
    </xf>
    <xf numFmtId="167" fontId="10" fillId="9" borderId="0" xfId="0" applyNumberFormat="1" applyFont="1" applyFill="1" applyBorder="1" applyAlignment="1" applyProtection="1">
      <alignment horizontal="center"/>
    </xf>
    <xf numFmtId="2" fontId="77" fillId="48" borderId="131" xfId="0" applyNumberFormat="1" applyFont="1" applyFill="1" applyBorder="1" applyAlignment="1">
      <alignment horizontal="center"/>
    </xf>
    <xf numFmtId="167" fontId="75" fillId="49" borderId="133" xfId="0" applyNumberFormat="1" applyFont="1" applyFill="1" applyBorder="1" applyAlignment="1">
      <alignment horizontal="center"/>
    </xf>
    <xf numFmtId="0" fontId="0" fillId="49" borderId="132" xfId="0" applyFill="1" applyBorder="1" applyAlignment="1">
      <alignment horizontal="center"/>
    </xf>
    <xf numFmtId="168" fontId="0" fillId="49" borderId="132" xfId="0" applyNumberFormat="1" applyFill="1" applyBorder="1" applyAlignment="1">
      <alignment horizontal="center"/>
    </xf>
    <xf numFmtId="171" fontId="0" fillId="49" borderId="132" xfId="0" applyNumberFormat="1" applyFill="1" applyBorder="1" applyAlignment="1">
      <alignment horizontal="center"/>
    </xf>
    <xf numFmtId="167" fontId="16" fillId="6" borderId="0" xfId="0" quotePrefix="1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168" fontId="4" fillId="6" borderId="0" xfId="0" applyNumberFormat="1" applyFont="1" applyFill="1" applyBorder="1" applyAlignment="1" applyProtection="1">
      <alignment horizontal="center"/>
    </xf>
    <xf numFmtId="171" fontId="4" fillId="6" borderId="0" xfId="0" applyNumberFormat="1" applyFont="1" applyFill="1" applyBorder="1" applyAlignment="1" applyProtection="1">
      <alignment horizontal="center"/>
    </xf>
    <xf numFmtId="3" fontId="16" fillId="0" borderId="0" xfId="0" quotePrefix="1" applyNumberFormat="1" applyFont="1" applyBorder="1" applyAlignment="1" applyProtection="1">
      <alignment horizontal="right"/>
      <protection locked="0"/>
    </xf>
    <xf numFmtId="0" fontId="16" fillId="6" borderId="0" xfId="0" applyFont="1" applyFill="1" applyBorder="1" applyAlignment="1" applyProtection="1">
      <alignment horizontal="center"/>
    </xf>
    <xf numFmtId="0" fontId="14" fillId="29" borderId="34" xfId="0" applyFont="1" applyFill="1" applyBorder="1" applyAlignment="1" applyProtection="1">
      <alignment horizontal="right"/>
      <protection locked="0"/>
    </xf>
    <xf numFmtId="0" fontId="14" fillId="29" borderId="34" xfId="0" applyFont="1" applyFill="1" applyBorder="1" applyAlignment="1" applyProtection="1">
      <alignment horizontal="left"/>
    </xf>
    <xf numFmtId="4" fontId="14" fillId="25" borderId="26" xfId="0" applyNumberFormat="1" applyFont="1" applyFill="1" applyBorder="1" applyAlignment="1" applyProtection="1">
      <alignment horizontal="center"/>
    </xf>
    <xf numFmtId="0" fontId="14" fillId="29" borderId="43" xfId="0" applyFont="1" applyFill="1" applyBorder="1" applyAlignment="1" applyProtection="1">
      <alignment horizontal="centerContinuous"/>
    </xf>
    <xf numFmtId="1" fontId="0" fillId="0" borderId="80" xfId="5" applyNumberFormat="1" applyFont="1" applyBorder="1" applyAlignment="1" applyProtection="1">
      <alignment horizontal="center" vertical="center"/>
      <protection locked="0"/>
    </xf>
    <xf numFmtId="167" fontId="14" fillId="29" borderId="87" xfId="0" applyNumberFormat="1" applyFont="1" applyFill="1" applyBorder="1" applyProtection="1"/>
    <xf numFmtId="0" fontId="71" fillId="0" borderId="88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3" fontId="14" fillId="29" borderId="87" xfId="0" applyNumberFormat="1" applyFont="1" applyFill="1" applyBorder="1" applyAlignment="1" applyProtection="1">
      <alignment horizontal="center" vertical="center"/>
      <protection locked="0"/>
    </xf>
    <xf numFmtId="0" fontId="71" fillId="0" borderId="49" xfId="0" applyFont="1" applyBorder="1" applyAlignment="1">
      <alignment horizontal="center" vertical="center"/>
    </xf>
    <xf numFmtId="3" fontId="14" fillId="29" borderId="78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0" applyNumberFormat="1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/>
    </xf>
    <xf numFmtId="0" fontId="47" fillId="3" borderId="89" xfId="0" applyFont="1" applyFill="1" applyBorder="1" applyAlignment="1" applyProtection="1">
      <alignment horizontal="center" vertical="center"/>
      <protection locked="0"/>
    </xf>
    <xf numFmtId="49" fontId="16" fillId="0" borderId="83" xfId="0" applyNumberFormat="1" applyFont="1" applyBorder="1" applyAlignment="1" applyProtection="1">
      <alignment horizontal="center" vertical="center"/>
    </xf>
    <xf numFmtId="0" fontId="0" fillId="0" borderId="89" xfId="5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horizontal="center" vertical="center"/>
    </xf>
    <xf numFmtId="169" fontId="14" fillId="29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88" xfId="0" applyFont="1" applyBorder="1" applyAlignment="1">
      <alignment horizontal="left" vertical="center"/>
    </xf>
    <xf numFmtId="0" fontId="71" fillId="0" borderId="57" xfId="0" applyFont="1" applyBorder="1" applyAlignment="1">
      <alignment horizontal="center" vertical="center"/>
    </xf>
    <xf numFmtId="0" fontId="14" fillId="29" borderId="43" xfId="0" applyFont="1" applyFill="1" applyBorder="1" applyAlignment="1" applyProtection="1">
      <alignment horizontal="center" vertical="center"/>
    </xf>
    <xf numFmtId="0" fontId="14" fillId="29" borderId="34" xfId="0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 vertical="center"/>
    </xf>
    <xf numFmtId="167" fontId="14" fillId="29" borderId="87" xfId="0" applyNumberFormat="1" applyFont="1" applyFill="1" applyBorder="1" applyAlignment="1" applyProtection="1">
      <alignment horizontal="center" vertical="center"/>
    </xf>
    <xf numFmtId="3" fontId="14" fillId="29" borderId="54" xfId="0" applyNumberFormat="1" applyFont="1" applyFill="1" applyBorder="1" applyAlignment="1" applyProtection="1">
      <alignment horizontal="center" vertical="center"/>
      <protection locked="0"/>
    </xf>
    <xf numFmtId="3" fontId="14" fillId="29" borderId="54" xfId="0" applyNumberFormat="1" applyFont="1" applyFill="1" applyBorder="1" applyAlignment="1" applyProtection="1">
      <alignment horizontal="center" vertical="center"/>
    </xf>
    <xf numFmtId="3" fontId="14" fillId="29" borderId="52" xfId="0" applyNumberFormat="1" applyFont="1" applyFill="1" applyBorder="1" applyAlignment="1" applyProtection="1">
      <alignment horizontal="center" vertical="center"/>
      <protection locked="0"/>
    </xf>
    <xf numFmtId="2" fontId="14" fillId="29" borderId="71" xfId="0" applyNumberFormat="1" applyFont="1" applyFill="1" applyBorder="1" applyAlignment="1" applyProtection="1">
      <alignment horizontal="center" vertical="center"/>
      <protection locked="0"/>
    </xf>
    <xf numFmtId="1" fontId="14" fillId="29" borderId="71" xfId="0" applyNumberFormat="1" applyFont="1" applyFill="1" applyBorder="1" applyAlignment="1" applyProtection="1">
      <alignment horizontal="center" vertical="center"/>
    </xf>
    <xf numFmtId="1" fontId="14" fillId="29" borderId="54" xfId="0" applyNumberFormat="1" applyFont="1" applyFill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14" fontId="0" fillId="0" borderId="88" xfId="5" applyNumberFormat="1" applyFont="1" applyBorder="1" applyAlignment="1" applyProtection="1">
      <alignment horizontal="center" vertical="center"/>
      <protection locked="0"/>
    </xf>
    <xf numFmtId="1" fontId="0" fillId="0" borderId="91" xfId="5" applyNumberFormat="1" applyFont="1" applyBorder="1" applyAlignment="1" applyProtection="1">
      <alignment horizontal="center" vertical="center"/>
      <protection locked="0"/>
    </xf>
    <xf numFmtId="3" fontId="0" fillId="0" borderId="80" xfId="0" applyNumberFormat="1" applyFont="1" applyBorder="1" applyAlignment="1" applyProtection="1">
      <alignment horizontal="center" vertical="center"/>
    </xf>
    <xf numFmtId="0" fontId="78" fillId="0" borderId="92" xfId="0" applyFont="1" applyBorder="1" applyAlignment="1">
      <alignment horizontal="center" vertical="center"/>
    </xf>
    <xf numFmtId="3" fontId="0" fillId="0" borderId="88" xfId="0" applyNumberFormat="1" applyFont="1" applyBorder="1" applyAlignment="1" applyProtection="1">
      <alignment horizontal="center" vertical="center"/>
    </xf>
    <xf numFmtId="0" fontId="0" fillId="0" borderId="57" xfId="0" applyFont="1" applyBorder="1" applyAlignment="1">
      <alignment horizontal="center" vertical="center"/>
    </xf>
    <xf numFmtId="2" fontId="16" fillId="0" borderId="57" xfId="0" applyNumberFormat="1" applyFont="1" applyBorder="1" applyAlignment="1" applyProtection="1">
      <alignment horizontal="center" vertical="center"/>
    </xf>
    <xf numFmtId="1" fontId="16" fillId="0" borderId="57" xfId="0" applyNumberFormat="1" applyFont="1" applyBorder="1" applyAlignment="1" applyProtection="1">
      <alignment horizontal="center" vertical="center"/>
    </xf>
    <xf numFmtId="1" fontId="16" fillId="0" borderId="80" xfId="0" applyNumberFormat="1" applyFont="1" applyBorder="1" applyAlignment="1" applyProtection="1">
      <alignment horizontal="center" vertical="center"/>
    </xf>
    <xf numFmtId="14" fontId="0" fillId="0" borderId="76" xfId="5" applyNumberFormat="1" applyFont="1" applyBorder="1" applyAlignment="1" applyProtection="1">
      <alignment horizontal="center" vertical="center"/>
      <protection locked="0"/>
    </xf>
    <xf numFmtId="0" fontId="71" fillId="0" borderId="77" xfId="0" applyFont="1" applyBorder="1" applyAlignment="1">
      <alignment horizontal="center" vertical="center"/>
    </xf>
    <xf numFmtId="3" fontId="0" fillId="0" borderId="76" xfId="0" applyNumberFormat="1" applyFont="1" applyBorder="1" applyAlignment="1" applyProtection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16" fillId="0" borderId="49" xfId="0" applyNumberFormat="1" applyFont="1" applyBorder="1" applyAlignment="1" applyProtection="1">
      <alignment horizontal="center" vertical="center"/>
    </xf>
    <xf numFmtId="1" fontId="16" fillId="0" borderId="49" xfId="0" applyNumberFormat="1" applyFont="1" applyBorder="1" applyAlignment="1" applyProtection="1">
      <alignment horizontal="center" vertical="center"/>
    </xf>
    <xf numFmtId="1" fontId="16" fillId="0" borderId="77" xfId="0" applyNumberFormat="1" applyFont="1" applyBorder="1" applyAlignment="1" applyProtection="1">
      <alignment horizontal="center" vertical="center"/>
    </xf>
    <xf numFmtId="0" fontId="14" fillId="29" borderId="8" xfId="0" applyFont="1" applyFill="1" applyBorder="1" applyAlignment="1" applyProtection="1">
      <alignment horizontal="center" vertical="center"/>
    </xf>
    <xf numFmtId="169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94" xfId="0" applyNumberFormat="1" applyFont="1" applyFill="1" applyBorder="1" applyAlignment="1" applyProtection="1">
      <alignment horizontal="center" vertical="center"/>
      <protection locked="0"/>
    </xf>
    <xf numFmtId="3" fontId="14" fillId="29" borderId="56" xfId="0" applyNumberFormat="1" applyFont="1" applyFill="1" applyBorder="1" applyAlignment="1" applyProtection="1">
      <alignment horizontal="center" vertical="center"/>
      <protection locked="0"/>
    </xf>
    <xf numFmtId="3" fontId="14" fillId="29" borderId="79" xfId="0" applyNumberFormat="1" applyFont="1" applyFill="1" applyBorder="1" applyAlignment="1" applyProtection="1">
      <alignment horizontal="center" vertical="center"/>
    </xf>
    <xf numFmtId="169" fontId="14" fillId="29" borderId="71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1" applyNumberFormat="1" applyFont="1" applyFill="1" applyBorder="1" applyAlignment="1" applyProtection="1">
      <alignment horizontal="center" vertical="center"/>
      <protection locked="0"/>
    </xf>
    <xf numFmtId="0" fontId="71" fillId="0" borderId="80" xfId="0" applyFont="1" applyBorder="1" applyAlignment="1">
      <alignment horizontal="center" vertical="center"/>
    </xf>
    <xf numFmtId="0" fontId="78" fillId="0" borderId="95" xfId="0" applyFont="1" applyBorder="1" applyAlignment="1">
      <alignment horizontal="center" vertical="center"/>
    </xf>
    <xf numFmtId="3" fontId="4" fillId="0" borderId="88" xfId="0" applyNumberFormat="1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3" fontId="16" fillId="0" borderId="49" xfId="0" applyNumberFormat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3" fontId="4" fillId="0" borderId="76" xfId="0" applyNumberFormat="1" applyFont="1" applyBorder="1" applyAlignment="1" applyProtection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3" fontId="16" fillId="0" borderId="57" xfId="0" applyNumberFormat="1" applyFont="1" applyBorder="1" applyAlignment="1" applyProtection="1">
      <alignment horizontal="center" vertical="center"/>
    </xf>
    <xf numFmtId="3" fontId="0" fillId="0" borderId="77" xfId="0" applyNumberFormat="1" applyFont="1" applyBorder="1" applyAlignment="1" applyProtection="1">
      <alignment horizontal="center" vertical="center"/>
    </xf>
    <xf numFmtId="170" fontId="0" fillId="0" borderId="97" xfId="0" quotePrefix="1" applyNumberFormat="1" applyFont="1" applyBorder="1" applyAlignment="1" applyProtection="1">
      <alignment horizontal="center" vertical="center"/>
    </xf>
    <xf numFmtId="170" fontId="0" fillId="0" borderId="85" xfId="0" quotePrefix="1" applyNumberFormat="1" applyFont="1" applyBorder="1" applyAlignment="1" applyProtection="1">
      <alignment horizontal="center" vertical="center"/>
    </xf>
    <xf numFmtId="169" fontId="14" fillId="29" borderId="78" xfId="0" applyNumberFormat="1" applyFont="1" applyFill="1" applyBorder="1" applyAlignment="1" applyProtection="1">
      <alignment horizontal="center" vertical="center"/>
      <protection locked="0"/>
    </xf>
    <xf numFmtId="169" fontId="14" fillId="29" borderId="56" xfId="0" applyNumberFormat="1" applyFont="1" applyFill="1" applyBorder="1" applyAlignment="1" applyProtection="1">
      <alignment horizontal="center" vertical="center"/>
      <protection locked="0"/>
    </xf>
    <xf numFmtId="169" fontId="14" fillId="29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80" fillId="50" borderId="86" xfId="0" applyFont="1" applyFill="1" applyBorder="1" applyAlignment="1">
      <alignment horizontal="center" vertical="center"/>
    </xf>
    <xf numFmtId="0" fontId="16" fillId="0" borderId="95" xfId="0" applyFont="1" applyBorder="1" applyAlignment="1" applyProtection="1">
      <alignment horizontal="center" vertical="center"/>
    </xf>
    <xf numFmtId="0" fontId="16" fillId="0" borderId="96" xfId="0" applyFont="1" applyBorder="1" applyAlignment="1" applyProtection="1">
      <alignment horizontal="center" vertical="center"/>
    </xf>
    <xf numFmtId="0" fontId="16" fillId="0" borderId="98" xfId="0" applyFont="1" applyBorder="1" applyAlignment="1" applyProtection="1">
      <alignment horizontal="center" vertical="center"/>
    </xf>
    <xf numFmtId="0" fontId="47" fillId="3" borderId="99" xfId="0" applyFont="1" applyFill="1" applyBorder="1" applyAlignment="1" applyProtection="1">
      <alignment horizontal="center" vertical="center"/>
      <protection locked="0"/>
    </xf>
    <xf numFmtId="49" fontId="16" fillId="0" borderId="95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left" vertical="center"/>
    </xf>
    <xf numFmtId="0" fontId="0" fillId="0" borderId="76" xfId="0" applyFont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left" vertical="center"/>
    </xf>
    <xf numFmtId="0" fontId="14" fillId="29" borderId="34" xfId="0" applyFont="1" applyFill="1" applyBorder="1" applyAlignment="1" applyProtection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1" fillId="0" borderId="76" xfId="0" applyNumberFormat="1" applyFont="1" applyBorder="1" applyAlignment="1">
      <alignment horizontal="center" vertical="center"/>
    </xf>
    <xf numFmtId="14" fontId="4" fillId="0" borderId="88" xfId="5" applyNumberFormat="1" applyFont="1" applyBorder="1" applyAlignment="1" applyProtection="1">
      <alignment horizontal="center" vertical="center"/>
      <protection locked="0"/>
    </xf>
    <xf numFmtId="1" fontId="4" fillId="0" borderId="80" xfId="5" applyNumberFormat="1" applyFont="1" applyBorder="1" applyAlignment="1" applyProtection="1">
      <alignment horizontal="center" vertical="center"/>
      <protection locked="0"/>
    </xf>
    <xf numFmtId="14" fontId="4" fillId="0" borderId="76" xfId="5" applyNumberFormat="1" applyFont="1" applyBorder="1" applyAlignment="1" applyProtection="1">
      <alignment horizontal="center" vertical="center"/>
      <protection locked="0"/>
    </xf>
    <xf numFmtId="1" fontId="4" fillId="0" borderId="77" xfId="5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</xf>
    <xf numFmtId="3" fontId="14" fillId="29" borderId="56" xfId="1" applyNumberFormat="1" applyFont="1" applyFill="1" applyBorder="1" applyAlignment="1" applyProtection="1">
      <alignment horizontal="center" vertical="center"/>
      <protection locked="0"/>
    </xf>
    <xf numFmtId="2" fontId="14" fillId="29" borderId="56" xfId="0" applyNumberFormat="1" applyFont="1" applyFill="1" applyBorder="1" applyAlignment="1" applyProtection="1">
      <alignment horizontal="center" vertical="center"/>
      <protection locked="0"/>
    </xf>
    <xf numFmtId="1" fontId="14" fillId="29" borderId="56" xfId="0" applyNumberFormat="1" applyFont="1" applyFill="1" applyBorder="1" applyAlignment="1" applyProtection="1">
      <alignment horizontal="center" vertical="center"/>
    </xf>
    <xf numFmtId="1" fontId="14" fillId="29" borderId="79" xfId="0" applyNumberFormat="1" applyFont="1" applyFill="1" applyBorder="1" applyAlignment="1" applyProtection="1">
      <alignment horizontal="center" vertical="center"/>
    </xf>
    <xf numFmtId="0" fontId="71" fillId="43" borderId="88" xfId="0" applyFont="1" applyFill="1" applyBorder="1" applyAlignment="1">
      <alignment horizontal="center" vertical="center"/>
    </xf>
    <xf numFmtId="0" fontId="71" fillId="43" borderId="57" xfId="0" applyFont="1" applyFill="1" applyBorder="1" applyAlignment="1">
      <alignment horizontal="center" vertical="center"/>
    </xf>
    <xf numFmtId="0" fontId="71" fillId="43" borderId="80" xfId="0" applyFont="1" applyFill="1" applyBorder="1" applyAlignment="1">
      <alignment horizontal="center" vertical="center"/>
    </xf>
    <xf numFmtId="3" fontId="0" fillId="0" borderId="100" xfId="0" applyNumberFormat="1" applyFont="1" applyBorder="1" applyAlignment="1" applyProtection="1">
      <alignment horizontal="center" vertical="center"/>
    </xf>
    <xf numFmtId="3" fontId="16" fillId="0" borderId="101" xfId="0" applyNumberFormat="1" applyFont="1" applyBorder="1" applyAlignment="1" applyProtection="1">
      <alignment horizontal="center" vertical="center"/>
    </xf>
    <xf numFmtId="3" fontId="0" fillId="0" borderId="102" xfId="0" applyNumberFormat="1" applyFont="1" applyBorder="1" applyAlignment="1" applyProtection="1">
      <alignment horizontal="center" vertical="center"/>
    </xf>
    <xf numFmtId="3" fontId="14" fillId="29" borderId="68" xfId="0" applyNumberFormat="1" applyFont="1" applyFill="1" applyBorder="1" applyAlignment="1" applyProtection="1">
      <alignment horizontal="center" vertical="center"/>
      <protection locked="0"/>
    </xf>
    <xf numFmtId="3" fontId="14" fillId="29" borderId="70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</xf>
    <xf numFmtId="169" fontId="14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68" xfId="0" applyNumberFormat="1" applyFont="1" applyFill="1" applyBorder="1" applyAlignment="1" applyProtection="1">
      <alignment horizontal="center" vertical="center"/>
      <protection locked="0"/>
    </xf>
    <xf numFmtId="169" fontId="17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4" xfId="0" applyNumberFormat="1" applyFont="1" applyFill="1" applyBorder="1" applyAlignment="1" applyProtection="1">
      <alignment horizontal="center" vertical="center"/>
      <protection locked="0"/>
    </xf>
    <xf numFmtId="3" fontId="4" fillId="0" borderId="105" xfId="0" applyNumberFormat="1" applyFont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2" fontId="16" fillId="0" borderId="106" xfId="0" applyNumberFormat="1" applyFont="1" applyBorder="1" applyAlignment="1" applyProtection="1">
      <alignment horizontal="center" vertical="center"/>
    </xf>
    <xf numFmtId="1" fontId="16" fillId="0" borderId="106" xfId="0" applyNumberFormat="1" applyFont="1" applyBorder="1" applyAlignment="1" applyProtection="1">
      <alignment horizontal="center" vertical="center"/>
    </xf>
    <xf numFmtId="3" fontId="14" fillId="29" borderId="70" xfId="1" applyNumberFormat="1" applyFont="1" applyFill="1" applyBorder="1" applyAlignment="1" applyProtection="1">
      <alignment horizontal="center" vertical="center"/>
      <protection locked="0"/>
    </xf>
    <xf numFmtId="2" fontId="14" fillId="29" borderId="70" xfId="0" applyNumberFormat="1" applyFont="1" applyFill="1" applyBorder="1" applyAlignment="1" applyProtection="1">
      <alignment horizontal="center" vertical="center"/>
      <protection locked="0"/>
    </xf>
    <xf numFmtId="1" fontId="14" fillId="29" borderId="70" xfId="0" applyNumberFormat="1" applyFont="1" applyFill="1" applyBorder="1" applyAlignment="1" applyProtection="1">
      <alignment horizontal="center" vertical="center"/>
    </xf>
    <xf numFmtId="1" fontId="14" fillId="29" borderId="103" xfId="0" applyNumberFormat="1" applyFont="1" applyFill="1" applyBorder="1" applyAlignment="1" applyProtection="1">
      <alignment horizontal="center" vertical="center"/>
    </xf>
    <xf numFmtId="14" fontId="0" fillId="0" borderId="89" xfId="5" applyNumberFormat="1" applyFont="1" applyBorder="1" applyAlignment="1" applyProtection="1">
      <alignment horizontal="center" vertical="center"/>
      <protection locked="0"/>
    </xf>
    <xf numFmtId="1" fontId="0" fillId="0" borderId="83" xfId="5" applyNumberFormat="1" applyFont="1" applyBorder="1" applyAlignment="1" applyProtection="1">
      <alignment horizontal="center" vertical="center"/>
      <protection locked="0"/>
    </xf>
    <xf numFmtId="0" fontId="79" fillId="0" borderId="88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76" xfId="0" applyFont="1" applyBorder="1" applyAlignment="1">
      <alignment horizontal="center" vertical="center"/>
    </xf>
    <xf numFmtId="0" fontId="79" fillId="0" borderId="77" xfId="0" applyFont="1" applyBorder="1" applyAlignment="1">
      <alignment horizontal="center" vertical="center"/>
    </xf>
    <xf numFmtId="0" fontId="79" fillId="0" borderId="100" xfId="0" applyFont="1" applyBorder="1" applyAlignment="1">
      <alignment horizontal="center" vertical="center"/>
    </xf>
    <xf numFmtId="0" fontId="79" fillId="0" borderId="101" xfId="0" applyFont="1" applyBorder="1" applyAlignment="1">
      <alignment horizontal="center" vertical="center"/>
    </xf>
    <xf numFmtId="0" fontId="79" fillId="0" borderId="102" xfId="0" applyFont="1" applyBorder="1" applyAlignment="1">
      <alignment horizontal="center" vertical="center"/>
    </xf>
    <xf numFmtId="3" fontId="0" fillId="0" borderId="105" xfId="0" applyNumberFormat="1" applyFont="1" applyBorder="1" applyAlignment="1" applyProtection="1">
      <alignment horizontal="center" vertical="center"/>
    </xf>
    <xf numFmtId="0" fontId="0" fillId="0" borderId="108" xfId="0" applyFont="1" applyBorder="1" applyAlignment="1">
      <alignment horizontal="center" vertical="center"/>
    </xf>
    <xf numFmtId="2" fontId="16" fillId="0" borderId="108" xfId="0" applyNumberFormat="1" applyFont="1" applyBorder="1" applyAlignment="1" applyProtection="1">
      <alignment horizontal="center" vertical="center"/>
    </xf>
    <xf numFmtId="1" fontId="16" fillId="0" borderId="108" xfId="0" applyNumberFormat="1" applyFont="1" applyBorder="1" applyAlignment="1" applyProtection="1">
      <alignment horizontal="center" vertical="center"/>
    </xf>
    <xf numFmtId="1" fontId="16" fillId="0" borderId="107" xfId="0" applyNumberFormat="1" applyFont="1" applyBorder="1" applyAlignment="1" applyProtection="1">
      <alignment horizontal="center" vertical="center"/>
    </xf>
    <xf numFmtId="3" fontId="16" fillId="0" borderId="109" xfId="0" quotePrefix="1" applyNumberFormat="1" applyFont="1" applyBorder="1" applyAlignment="1" applyProtection="1">
      <alignment horizontal="center" vertical="center"/>
      <protection locked="0"/>
    </xf>
    <xf numFmtId="0" fontId="71" fillId="0" borderId="105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14" fontId="0" fillId="0" borderId="105" xfId="5" applyNumberFormat="1" applyFont="1" applyBorder="1" applyAlignment="1" applyProtection="1">
      <alignment horizontal="center" vertical="center"/>
      <protection locked="0"/>
    </xf>
    <xf numFmtId="1" fontId="0" fillId="0" borderId="107" xfId="5" applyNumberFormat="1" applyFont="1" applyBorder="1" applyAlignment="1" applyProtection="1">
      <alignment horizontal="center" vertical="center"/>
      <protection locked="0"/>
    </xf>
    <xf numFmtId="167" fontId="14" fillId="29" borderId="68" xfId="0" applyNumberFormat="1" applyFont="1" applyFill="1" applyBorder="1" applyAlignment="1" applyProtection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 applyProtection="1">
      <alignment horizontal="center" vertical="center"/>
    </xf>
    <xf numFmtId="1" fontId="0" fillId="0" borderId="57" xfId="0" applyNumberFormat="1" applyFont="1" applyBorder="1" applyAlignment="1" applyProtection="1">
      <alignment horizontal="center" vertical="center"/>
    </xf>
    <xf numFmtId="3" fontId="4" fillId="0" borderId="85" xfId="0" applyNumberFormat="1" applyFont="1" applyBorder="1" applyAlignment="1" applyProtection="1">
      <alignment horizontal="center" vertical="center"/>
    </xf>
    <xf numFmtId="3" fontId="14" fillId="29" borderId="110" xfId="0" applyNumberFormat="1" applyFont="1" applyFill="1" applyBorder="1" applyAlignment="1" applyProtection="1">
      <alignment horizontal="center" vertical="center"/>
      <protection locked="0"/>
    </xf>
    <xf numFmtId="0" fontId="71" fillId="0" borderId="85" xfId="0" applyFont="1" applyBorder="1" applyAlignment="1">
      <alignment horizontal="center" vertical="center"/>
    </xf>
    <xf numFmtId="0" fontId="71" fillId="0" borderId="97" xfId="0" applyFont="1" applyBorder="1" applyAlignment="1">
      <alignment horizontal="center" vertical="center"/>
    </xf>
    <xf numFmtId="0" fontId="71" fillId="0" borderId="110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79" xfId="0" applyFont="1" applyBorder="1" applyAlignment="1">
      <alignment horizontal="center" vertical="center"/>
    </xf>
    <xf numFmtId="3" fontId="14" fillId="29" borderId="10" xfId="0" applyNumberFormat="1" applyFont="1" applyFill="1" applyBorder="1" applyAlignment="1" applyProtection="1">
      <alignment horizontal="center" vertical="center"/>
      <protection locked="0"/>
    </xf>
    <xf numFmtId="3" fontId="14" fillId="29" borderId="34" xfId="0" applyNumberFormat="1" applyFont="1" applyFill="1" applyBorder="1" applyAlignment="1" applyProtection="1">
      <alignment horizontal="center" vertical="center"/>
    </xf>
    <xf numFmtId="0" fontId="75" fillId="0" borderId="7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1" fillId="0" borderId="78" xfId="0" applyFont="1" applyBorder="1" applyAlignment="1">
      <alignment horizontal="left" vertical="center"/>
    </xf>
    <xf numFmtId="169" fontId="6" fillId="35" borderId="105" xfId="0" applyNumberFormat="1" applyFont="1" applyFill="1" applyBorder="1" applyAlignment="1" applyProtection="1">
      <alignment horizontal="right" vertical="center"/>
      <protection locked="0"/>
    </xf>
    <xf numFmtId="169" fontId="6" fillId="35" borderId="106" xfId="0" applyNumberFormat="1" applyFont="1" applyFill="1" applyBorder="1" applyAlignment="1" applyProtection="1">
      <alignment horizontal="right" vertical="center"/>
      <protection locked="0"/>
    </xf>
    <xf numFmtId="169" fontId="6" fillId="35" borderId="107" xfId="0" applyNumberFormat="1" applyFont="1" applyFill="1" applyBorder="1" applyAlignment="1" applyProtection="1">
      <alignment horizontal="right" vertical="center"/>
      <protection locked="0"/>
    </xf>
    <xf numFmtId="1" fontId="0" fillId="0" borderId="77" xfId="5" applyNumberFormat="1" applyFont="1" applyBorder="1" applyAlignment="1" applyProtection="1">
      <alignment horizontal="center" vertical="center"/>
      <protection locked="0"/>
    </xf>
    <xf numFmtId="14" fontId="71" fillId="0" borderId="76" xfId="0" applyNumberFormat="1" applyFont="1" applyBorder="1" applyAlignment="1">
      <alignment horizontal="center" vertical="center"/>
    </xf>
    <xf numFmtId="169" fontId="6" fillId="35" borderId="85" xfId="0" applyNumberFormat="1" applyFont="1" applyFill="1" applyBorder="1" applyAlignment="1" applyProtection="1">
      <alignment horizontal="right" vertical="center"/>
      <protection locked="0"/>
    </xf>
    <xf numFmtId="169" fontId="6" fillId="35" borderId="49" xfId="0" applyNumberFormat="1" applyFont="1" applyFill="1" applyBorder="1" applyAlignment="1" applyProtection="1">
      <alignment horizontal="right" vertical="center"/>
      <protection locked="0"/>
    </xf>
    <xf numFmtId="169" fontId="6" fillId="35" borderId="86" xfId="0" applyNumberFormat="1" applyFont="1" applyFill="1" applyBorder="1" applyAlignment="1" applyProtection="1">
      <alignment horizontal="right" vertical="center"/>
      <protection locked="0"/>
    </xf>
    <xf numFmtId="169" fontId="6" fillId="35" borderId="88" xfId="0" applyNumberFormat="1" applyFont="1" applyFill="1" applyBorder="1" applyAlignment="1" applyProtection="1">
      <alignment horizontal="right" vertical="center"/>
      <protection locked="0"/>
    </xf>
    <xf numFmtId="169" fontId="6" fillId="35" borderId="57" xfId="0" applyNumberFormat="1" applyFont="1" applyFill="1" applyBorder="1" applyAlignment="1" applyProtection="1">
      <alignment horizontal="right" vertical="center"/>
      <protection locked="0"/>
    </xf>
    <xf numFmtId="169" fontId="6" fillId="35" borderId="80" xfId="0" applyNumberFormat="1" applyFont="1" applyFill="1" applyBorder="1" applyAlignment="1" applyProtection="1">
      <alignment horizontal="right" vertical="center"/>
      <protection locked="0"/>
    </xf>
    <xf numFmtId="169" fontId="6" fillId="35" borderId="76" xfId="0" applyNumberFormat="1" applyFont="1" applyFill="1" applyBorder="1" applyAlignment="1" applyProtection="1">
      <alignment horizontal="right" vertical="center"/>
      <protection locked="0"/>
    </xf>
    <xf numFmtId="169" fontId="6" fillId="35" borderId="77" xfId="0" applyNumberFormat="1" applyFont="1" applyFill="1" applyBorder="1" applyAlignment="1" applyProtection="1">
      <alignment horizontal="right" vertical="center"/>
      <protection locked="0"/>
    </xf>
    <xf numFmtId="169" fontId="5" fillId="35" borderId="76" xfId="0" applyNumberFormat="1" applyFont="1" applyFill="1" applyBorder="1" applyAlignment="1" applyProtection="1">
      <alignment horizontal="right" vertical="center"/>
      <protection locked="0"/>
    </xf>
    <xf numFmtId="169" fontId="5" fillId="35" borderId="49" xfId="0" applyNumberFormat="1" applyFont="1" applyFill="1" applyBorder="1" applyAlignment="1" applyProtection="1">
      <alignment horizontal="right" vertical="center"/>
      <protection locked="0"/>
    </xf>
    <xf numFmtId="169" fontId="5" fillId="35" borderId="77" xfId="0" applyNumberFormat="1" applyFont="1" applyFill="1" applyBorder="1" applyAlignment="1" applyProtection="1">
      <alignment horizontal="right" vertical="center"/>
      <protection locked="0"/>
    </xf>
    <xf numFmtId="169" fontId="6" fillId="35" borderId="100" xfId="0" applyNumberFormat="1" applyFont="1" applyFill="1" applyBorder="1" applyAlignment="1" applyProtection="1">
      <alignment horizontal="right" vertical="center"/>
      <protection locked="0"/>
    </xf>
    <xf numFmtId="169" fontId="6" fillId="35" borderId="101" xfId="0" applyNumberFormat="1" applyFont="1" applyFill="1" applyBorder="1" applyAlignment="1" applyProtection="1">
      <alignment horizontal="right" vertical="center"/>
      <protection locked="0"/>
    </xf>
    <xf numFmtId="169" fontId="6" fillId="35" borderId="102" xfId="0" applyNumberFormat="1" applyFont="1" applyFill="1" applyBorder="1" applyAlignment="1" applyProtection="1">
      <alignment horizontal="right" vertical="center"/>
      <protection locked="0"/>
    </xf>
    <xf numFmtId="0" fontId="47" fillId="3" borderId="88" xfId="0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Border="1" applyAlignment="1">
      <alignment horizontal="center" vertical="center"/>
    </xf>
    <xf numFmtId="0" fontId="0" fillId="0" borderId="88" xfId="5" applyFont="1" applyBorder="1" applyAlignment="1" applyProtection="1">
      <alignment horizontal="left" vertical="center"/>
      <protection locked="0"/>
    </xf>
    <xf numFmtId="1" fontId="0" fillId="0" borderId="57" xfId="5" applyNumberFormat="1" applyFont="1" applyBorder="1" applyAlignment="1" applyProtection="1">
      <alignment horizontal="center" vertical="center"/>
      <protection locked="0"/>
    </xf>
    <xf numFmtId="0" fontId="0" fillId="0" borderId="80" xfId="5" applyFont="1" applyBorder="1" applyAlignment="1" applyProtection="1">
      <alignment horizontal="center" vertical="center"/>
      <protection locked="0"/>
    </xf>
    <xf numFmtId="0" fontId="47" fillId="3" borderId="76" xfId="0" applyFont="1" applyFill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>
      <alignment horizontal="center" vertical="center"/>
    </xf>
    <xf numFmtId="0" fontId="0" fillId="0" borderId="76" xfId="5" applyFont="1" applyBorder="1" applyAlignment="1" applyProtection="1">
      <alignment horizontal="left" vertical="center"/>
      <protection locked="0"/>
    </xf>
    <xf numFmtId="1" fontId="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77" xfId="5" applyFont="1" applyBorder="1" applyAlignment="1" applyProtection="1">
      <alignment horizontal="center" vertical="center"/>
      <protection locked="0"/>
    </xf>
    <xf numFmtId="0" fontId="71" fillId="0" borderId="76" xfId="0" applyFont="1" applyBorder="1" applyAlignment="1">
      <alignment horizontal="left" vertical="center"/>
    </xf>
    <xf numFmtId="0" fontId="47" fillId="3" borderId="78" xfId="0" applyFont="1" applyFill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>
      <alignment horizontal="center" vertical="center"/>
    </xf>
    <xf numFmtId="0" fontId="0" fillId="0" borderId="79" xfId="5" applyFont="1" applyBorder="1" applyAlignment="1" applyProtection="1">
      <alignment horizontal="center" vertical="center"/>
      <protection locked="0"/>
    </xf>
    <xf numFmtId="0" fontId="46" fillId="0" borderId="88" xfId="5" applyFont="1" applyBorder="1" applyAlignment="1" applyProtection="1">
      <alignment horizontal="left" vertical="center"/>
      <protection locked="0"/>
    </xf>
    <xf numFmtId="0" fontId="71" fillId="0" borderId="91" xfId="0" applyFont="1" applyBorder="1" applyAlignment="1">
      <alignment horizontal="center" vertical="center"/>
    </xf>
    <xf numFmtId="14" fontId="46" fillId="0" borderId="97" xfId="5" applyNumberFormat="1" applyFont="1" applyBorder="1" applyAlignment="1" applyProtection="1">
      <alignment horizontal="center" vertical="center"/>
      <protection locked="0"/>
    </xf>
    <xf numFmtId="0" fontId="4" fillId="0" borderId="76" xfId="5" applyFont="1" applyBorder="1" applyAlignment="1" applyProtection="1">
      <alignment horizontal="left" vertical="center"/>
      <protection locked="0"/>
    </xf>
    <xf numFmtId="0" fontId="71" fillId="0" borderId="86" xfId="0" applyFont="1" applyBorder="1" applyAlignment="1">
      <alignment horizontal="center" vertical="center"/>
    </xf>
    <xf numFmtId="14" fontId="46" fillId="0" borderId="85" xfId="5" applyNumberFormat="1" applyFont="1" applyBorder="1" applyAlignment="1" applyProtection="1">
      <alignment horizontal="center" vertical="center"/>
      <protection locked="0"/>
    </xf>
    <xf numFmtId="0" fontId="81" fillId="46" borderId="76" xfId="0" applyFont="1" applyFill="1" applyBorder="1" applyAlignment="1" applyProtection="1">
      <alignment horizontal="center" vertical="center"/>
      <protection locked="0"/>
    </xf>
    <xf numFmtId="0" fontId="75" fillId="0" borderId="49" xfId="0" applyFont="1" applyBorder="1" applyAlignment="1">
      <alignment horizontal="center" vertical="center"/>
    </xf>
    <xf numFmtId="169" fontId="82" fillId="51" borderId="76" xfId="0" applyNumberFormat="1" applyFont="1" applyFill="1" applyBorder="1" applyAlignment="1" applyProtection="1">
      <alignment horizontal="right" vertical="center"/>
      <protection locked="0"/>
    </xf>
    <xf numFmtId="169" fontId="82" fillId="51" borderId="49" xfId="0" applyNumberFormat="1" applyFont="1" applyFill="1" applyBorder="1" applyAlignment="1" applyProtection="1">
      <alignment horizontal="right" vertical="center"/>
      <protection locked="0"/>
    </xf>
    <xf numFmtId="169" fontId="82" fillId="51" borderId="77" xfId="0" applyNumberFormat="1" applyFont="1" applyFill="1" applyBorder="1" applyAlignment="1" applyProtection="1">
      <alignment horizontal="right" vertical="center"/>
      <protection locked="0"/>
    </xf>
    <xf numFmtId="0" fontId="0" fillId="0" borderId="78" xfId="5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4" fillId="43" borderId="88" xfId="5" applyFont="1" applyFill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80" xfId="0" applyFont="1" applyBorder="1" applyAlignment="1" applyProtection="1">
      <alignment horizontal="center" vertical="center"/>
    </xf>
    <xf numFmtId="14" fontId="4" fillId="43" borderId="88" xfId="5" applyNumberFormat="1" applyFont="1" applyFill="1" applyBorder="1" applyAlignment="1" applyProtection="1">
      <alignment horizontal="center" vertical="center"/>
      <protection locked="0"/>
    </xf>
    <xf numFmtId="1" fontId="4" fillId="43" borderId="80" xfId="5" applyNumberFormat="1" applyFont="1" applyFill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14" fontId="4" fillId="0" borderId="100" xfId="5" applyNumberFormat="1" applyFont="1" applyBorder="1" applyAlignment="1" applyProtection="1">
      <alignment horizontal="center" vertical="center"/>
      <protection locked="0"/>
    </xf>
    <xf numFmtId="1" fontId="4" fillId="0" borderId="102" xfId="5" applyNumberFormat="1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</xf>
    <xf numFmtId="169" fontId="6" fillId="35" borderId="89" xfId="0" applyNumberFormat="1" applyFont="1" applyFill="1" applyBorder="1" applyAlignment="1" applyProtection="1">
      <alignment vertical="center"/>
      <protection locked="0"/>
    </xf>
    <xf numFmtId="169" fontId="6" fillId="35" borderId="90" xfId="0" applyNumberFormat="1" applyFont="1" applyFill="1" applyBorder="1" applyAlignment="1" applyProtection="1">
      <alignment vertical="center"/>
      <protection locked="0"/>
    </xf>
    <xf numFmtId="169" fontId="6" fillId="35" borderId="83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Border="1" applyAlignment="1" applyProtection="1">
      <alignment horizontal="right" vertical="center"/>
    </xf>
    <xf numFmtId="3" fontId="16" fillId="0" borderId="106" xfId="0" applyNumberFormat="1" applyFont="1" applyBorder="1" applyAlignment="1" applyProtection="1">
      <alignment horizontal="right" vertical="center"/>
    </xf>
    <xf numFmtId="3" fontId="4" fillId="0" borderId="107" xfId="0" applyNumberFormat="1" applyFont="1" applyBorder="1" applyAlignment="1" applyProtection="1">
      <alignment horizontal="right" vertical="center"/>
    </xf>
    <xf numFmtId="49" fontId="0" fillId="0" borderId="88" xfId="0" applyNumberFormat="1" applyFont="1" applyBorder="1" applyAlignment="1">
      <alignment horizontal="center" vertical="center"/>
    </xf>
    <xf numFmtId="0" fontId="0" fillId="0" borderId="57" xfId="5" applyFont="1" applyBorder="1" applyAlignment="1" applyProtection="1">
      <alignment horizontal="left" vertical="center"/>
      <protection locked="0"/>
    </xf>
    <xf numFmtId="14" fontId="46" fillId="0" borderId="88" xfId="5" applyNumberFormat="1" applyFont="1" applyBorder="1" applyAlignment="1" applyProtection="1">
      <alignment horizontal="center" vertical="center"/>
      <protection locked="0"/>
    </xf>
    <xf numFmtId="1" fontId="46" fillId="0" borderId="80" xfId="5" applyNumberFormat="1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>
      <alignment horizontal="center" vertical="center"/>
    </xf>
    <xf numFmtId="0" fontId="0" fillId="0" borderId="49" xfId="5" applyFont="1" applyBorder="1" applyAlignment="1" applyProtection="1">
      <alignment horizontal="left" vertical="center"/>
      <protection locked="0"/>
    </xf>
    <xf numFmtId="14" fontId="46" fillId="0" borderId="76" xfId="5" applyNumberFormat="1" applyFont="1" applyBorder="1" applyAlignment="1" applyProtection="1">
      <alignment horizontal="center" vertical="center"/>
      <protection locked="0"/>
    </xf>
    <xf numFmtId="1" fontId="46" fillId="0" borderId="77" xfId="5" applyNumberFormat="1" applyFont="1" applyBorder="1" applyAlignment="1" applyProtection="1">
      <alignment horizontal="center" vertical="center"/>
      <protection locked="0"/>
    </xf>
    <xf numFmtId="0" fontId="47" fillId="3" borderId="112" xfId="0" applyFont="1" applyFill="1" applyBorder="1" applyAlignment="1" applyProtection="1">
      <alignment horizontal="center" vertical="center"/>
      <protection locked="0"/>
    </xf>
    <xf numFmtId="49" fontId="0" fillId="0" borderId="78" xfId="0" applyNumberFormat="1" applyFont="1" applyBorder="1" applyAlignment="1">
      <alignment horizontal="center" vertical="center"/>
    </xf>
    <xf numFmtId="0" fontId="0" fillId="0" borderId="56" xfId="5" applyFont="1" applyBorder="1" applyAlignment="1" applyProtection="1">
      <alignment horizontal="left" vertical="center"/>
      <protection locked="0"/>
    </xf>
    <xf numFmtId="14" fontId="46" fillId="0" borderId="100" xfId="5" applyNumberFormat="1" applyFont="1" applyBorder="1" applyAlignment="1" applyProtection="1">
      <alignment horizontal="center" vertical="center"/>
      <protection locked="0"/>
    </xf>
    <xf numFmtId="1" fontId="46" fillId="0" borderId="102" xfId="5" applyNumberFormat="1" applyFont="1" applyBorder="1" applyAlignment="1" applyProtection="1">
      <alignment horizontal="center" vertical="center"/>
      <protection locked="0"/>
    </xf>
    <xf numFmtId="0" fontId="71" fillId="0" borderId="113" xfId="0" applyFont="1" applyBorder="1" applyAlignment="1">
      <alignment horizontal="center" vertical="center"/>
    </xf>
    <xf numFmtId="1" fontId="16" fillId="0" borderId="95" xfId="1" quotePrefix="1" applyNumberFormat="1" applyFont="1" applyBorder="1" applyAlignment="1" applyProtection="1">
      <alignment horizontal="center" vertical="center"/>
      <protection locked="0"/>
    </xf>
    <xf numFmtId="1" fontId="71" fillId="0" borderId="96" xfId="1" applyNumberFormat="1" applyFont="1" applyBorder="1" applyAlignment="1">
      <alignment horizontal="center" vertical="center"/>
    </xf>
    <xf numFmtId="1" fontId="71" fillId="0" borderId="113" xfId="1" applyNumberFormat="1" applyFont="1" applyBorder="1" applyAlignment="1">
      <alignment horizontal="center" vertical="center"/>
    </xf>
    <xf numFmtId="3" fontId="14" fillId="29" borderId="98" xfId="0" applyNumberFormat="1" applyFont="1" applyFill="1" applyBorder="1" applyAlignment="1" applyProtection="1">
      <alignment horizontal="center" vertical="center"/>
      <protection locked="0"/>
    </xf>
    <xf numFmtId="169" fontId="14" fillId="29" borderId="87" xfId="0" applyNumberFormat="1" applyFont="1" applyFill="1" applyBorder="1" applyAlignment="1" applyProtection="1">
      <alignment vertical="center"/>
      <protection locked="0"/>
    </xf>
    <xf numFmtId="169" fontId="14" fillId="29" borderId="71" xfId="0" applyNumberFormat="1" applyFont="1" applyFill="1" applyBorder="1" applyAlignment="1" applyProtection="1">
      <alignment vertical="center"/>
      <protection locked="0"/>
    </xf>
    <xf numFmtId="169" fontId="14" fillId="29" borderId="54" xfId="0" applyNumberFormat="1" applyFont="1" applyFill="1" applyBorder="1" applyAlignment="1" applyProtection="1">
      <alignment vertical="center"/>
      <protection locked="0"/>
    </xf>
    <xf numFmtId="167" fontId="14" fillId="29" borderId="71" xfId="0" applyNumberFormat="1" applyFont="1" applyFill="1" applyBorder="1" applyAlignment="1" applyProtection="1">
      <alignment vertical="center"/>
    </xf>
    <xf numFmtId="165" fontId="10" fillId="9" borderId="0" xfId="0" applyNumberFormat="1" applyFont="1" applyFill="1" applyBorder="1" applyAlignment="1" applyProtection="1">
      <alignment horizontal="center" vertical="center"/>
    </xf>
    <xf numFmtId="2" fontId="10" fillId="9" borderId="0" xfId="0" applyNumberFormat="1" applyFont="1" applyFill="1" applyBorder="1" applyAlignment="1" applyProtection="1">
      <alignment horizontal="center" vertical="center"/>
    </xf>
    <xf numFmtId="167" fontId="10" fillId="9" borderId="0" xfId="0" applyNumberFormat="1" applyFont="1" applyFill="1" applyBorder="1" applyAlignment="1" applyProtection="1">
      <alignment horizontal="center" vertical="center"/>
    </xf>
    <xf numFmtId="3" fontId="16" fillId="0" borderId="49" xfId="0" quotePrefix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6" fillId="0" borderId="58" xfId="0" quotePrefix="1" applyNumberFormat="1" applyFont="1" applyBorder="1" applyAlignment="1" applyProtection="1">
      <alignment horizontal="right" vertical="center"/>
      <protection locked="0"/>
    </xf>
    <xf numFmtId="167" fontId="14" fillId="29" borderId="87" xfId="0" applyNumberFormat="1" applyFont="1" applyFill="1" applyBorder="1" applyAlignment="1" applyProtection="1">
      <alignment vertical="center"/>
    </xf>
    <xf numFmtId="3" fontId="14" fillId="29" borderId="54" xfId="0" applyNumberFormat="1" applyFont="1" applyFill="1" applyBorder="1" applyAlignment="1" applyProtection="1">
      <alignment horizontal="right" vertical="center"/>
    </xf>
    <xf numFmtId="3" fontId="17" fillId="0" borderId="10" xfId="1" quotePrefix="1" applyNumberFormat="1" applyFont="1" applyBorder="1" applyAlignment="1" applyProtection="1">
      <alignment horizontal="right" vertical="center"/>
    </xf>
    <xf numFmtId="0" fontId="14" fillId="29" borderId="34" xfId="0" applyFont="1" applyFill="1" applyBorder="1" applyAlignment="1" applyProtection="1">
      <alignment horizontal="right" vertical="center"/>
      <protection locked="0"/>
    </xf>
    <xf numFmtId="167" fontId="14" fillId="29" borderId="68" xfId="0" applyNumberFormat="1" applyFont="1" applyFill="1" applyBorder="1" applyAlignment="1" applyProtection="1">
      <alignment vertical="center"/>
    </xf>
    <xf numFmtId="169" fontId="14" fillId="29" borderId="10" xfId="0" applyNumberFormat="1" applyFont="1" applyFill="1" applyBorder="1" applyAlignment="1" applyProtection="1">
      <alignment vertical="center"/>
      <protection locked="0"/>
    </xf>
    <xf numFmtId="169" fontId="14" fillId="29" borderId="8" xfId="0" applyNumberFormat="1" applyFont="1" applyFill="1" applyBorder="1" applyAlignment="1" applyProtection="1">
      <alignment vertical="center"/>
      <protection locked="0"/>
    </xf>
    <xf numFmtId="167" fontId="14" fillId="29" borderId="10" xfId="0" applyNumberFormat="1" applyFont="1" applyFill="1" applyBorder="1" applyAlignment="1" applyProtection="1">
      <alignment vertical="center"/>
    </xf>
    <xf numFmtId="3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68" xfId="0" applyNumberFormat="1" applyFont="1" applyFill="1" applyBorder="1" applyAlignment="1" applyProtection="1">
      <alignment horizontal="right" vertical="center"/>
      <protection locked="0"/>
    </xf>
    <xf numFmtId="3" fontId="14" fillId="29" borderId="70" xfId="0" applyNumberFormat="1" applyFont="1" applyFill="1" applyBorder="1" applyAlignment="1" applyProtection="1">
      <alignment horizontal="right" vertical="center"/>
      <protection locked="0"/>
    </xf>
    <xf numFmtId="3" fontId="14" fillId="29" borderId="103" xfId="0" applyNumberFormat="1" applyFont="1" applyFill="1" applyBorder="1" applyAlignment="1" applyProtection="1">
      <alignment horizontal="right" vertical="center"/>
    </xf>
    <xf numFmtId="0" fontId="14" fillId="29" borderId="45" xfId="0" applyFont="1" applyFill="1" applyBorder="1" applyAlignment="1" applyProtection="1">
      <alignment horizontal="center" vertical="center"/>
    </xf>
    <xf numFmtId="169" fontId="14" fillId="29" borderId="68" xfId="0" applyNumberFormat="1" applyFont="1" applyFill="1" applyBorder="1" applyAlignment="1" applyProtection="1">
      <alignment vertical="center"/>
      <protection locked="0"/>
    </xf>
    <xf numFmtId="169" fontId="14" fillId="29" borderId="70" xfId="0" applyNumberFormat="1" applyFont="1" applyFill="1" applyBorder="1" applyAlignment="1" applyProtection="1">
      <alignment vertical="center"/>
      <protection locked="0"/>
    </xf>
    <xf numFmtId="169" fontId="14" fillId="29" borderId="103" xfId="0" applyNumberFormat="1" applyFont="1" applyFill="1" applyBorder="1" applyAlignment="1" applyProtection="1">
      <alignment vertical="center"/>
      <protection locked="0"/>
    </xf>
    <xf numFmtId="3" fontId="14" fillId="29" borderId="114" xfId="0" applyNumberFormat="1" applyFont="1" applyFill="1" applyBorder="1" applyAlignment="1" applyProtection="1">
      <alignment horizontal="center" vertical="center"/>
      <protection locked="0"/>
    </xf>
    <xf numFmtId="1" fontId="14" fillId="29" borderId="103" xfId="0" applyNumberFormat="1" applyFont="1" applyFill="1" applyBorder="1" applyAlignment="1" applyProtection="1">
      <alignment horizontal="right" vertical="center"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15" xfId="0" applyFont="1" applyFill="1" applyBorder="1" applyAlignment="1" applyProtection="1">
      <alignment horizontal="center"/>
      <protection locked="0"/>
    </xf>
    <xf numFmtId="0" fontId="9" fillId="36" borderId="34" xfId="0" applyFont="1" applyFill="1" applyBorder="1" applyAlignment="1" applyProtection="1">
      <alignment horizontal="centerContinuous"/>
      <protection locked="0"/>
    </xf>
    <xf numFmtId="3" fontId="20" fillId="25" borderId="7" xfId="0" applyNumberFormat="1" applyFont="1" applyFill="1" applyBorder="1" applyAlignment="1" applyProtection="1">
      <alignment horizontal="center"/>
    </xf>
    <xf numFmtId="4" fontId="20" fillId="25" borderId="7" xfId="0" applyNumberFormat="1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49" xfId="0" quotePrefix="1" applyFont="1" applyFill="1" applyBorder="1" applyAlignment="1" applyProtection="1">
      <alignment horizontal="center"/>
      <protection locked="0"/>
    </xf>
    <xf numFmtId="0" fontId="9" fillId="2" borderId="76" xfId="0" applyFont="1" applyFill="1" applyBorder="1" applyAlignment="1" applyProtection="1">
      <alignment horizontal="center"/>
      <protection locked="0"/>
    </xf>
    <xf numFmtId="0" fontId="9" fillId="2" borderId="77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1" fontId="20" fillId="37" borderId="6" xfId="0" applyNumberFormat="1" applyFont="1" applyFill="1" applyBorder="1" applyAlignment="1" applyProtection="1">
      <alignment horizontal="center"/>
      <protection locked="0"/>
    </xf>
    <xf numFmtId="0" fontId="9" fillId="21" borderId="48" xfId="0" applyFont="1" applyFill="1" applyBorder="1" applyAlignment="1" applyProtection="1">
      <alignment horizontal="center"/>
    </xf>
    <xf numFmtId="0" fontId="20" fillId="37" borderId="40" xfId="0" applyFont="1" applyFill="1" applyBorder="1" applyAlignment="1" applyProtection="1">
      <alignment horizontal="left" indent="1"/>
      <protection locked="0"/>
    </xf>
    <xf numFmtId="0" fontId="26" fillId="2" borderId="95" xfId="0" applyFont="1" applyFill="1" applyBorder="1" applyAlignment="1" applyProtection="1">
      <alignment horizontal="left" indent="1"/>
      <protection locked="0"/>
    </xf>
    <xf numFmtId="0" fontId="26" fillId="2" borderId="96" xfId="0" applyFont="1" applyFill="1" applyBorder="1" applyAlignment="1" applyProtection="1">
      <alignment horizontal="left" indent="1"/>
      <protection locked="0"/>
    </xf>
    <xf numFmtId="3" fontId="21" fillId="0" borderId="77" xfId="0" applyNumberFormat="1" applyFont="1" applyBorder="1" applyAlignment="1" applyProtection="1">
      <alignment horizontal="center" vertical="center"/>
    </xf>
    <xf numFmtId="2" fontId="21" fillId="0" borderId="116" xfId="0" applyNumberFormat="1" applyFont="1" applyBorder="1" applyAlignment="1" applyProtection="1">
      <alignment horizontal="center" vertical="center"/>
    </xf>
    <xf numFmtId="2" fontId="21" fillId="0" borderId="85" xfId="0" applyNumberFormat="1" applyFont="1" applyBorder="1" applyAlignment="1" applyProtection="1">
      <alignment horizontal="center" vertical="center"/>
    </xf>
    <xf numFmtId="2" fontId="21" fillId="0" borderId="49" xfId="0" applyNumberFormat="1" applyFont="1" applyBorder="1" applyAlignment="1" applyProtection="1">
      <alignment horizontal="center" vertical="center"/>
    </xf>
    <xf numFmtId="2" fontId="21" fillId="0" borderId="77" xfId="0" applyNumberFormat="1" applyFont="1" applyBorder="1" applyAlignment="1" applyProtection="1">
      <alignment horizontal="center" vertical="center"/>
    </xf>
    <xf numFmtId="3" fontId="21" fillId="0" borderId="85" xfId="0" applyNumberFormat="1" applyFont="1" applyBorder="1" applyAlignment="1" applyProtection="1">
      <alignment horizontal="center" vertical="center"/>
    </xf>
    <xf numFmtId="3" fontId="21" fillId="0" borderId="49" xfId="0" applyNumberFormat="1" applyFont="1" applyBorder="1" applyAlignment="1" applyProtection="1">
      <alignment horizontal="center" vertical="center"/>
    </xf>
    <xf numFmtId="3" fontId="21" fillId="0" borderId="97" xfId="0" applyNumberFormat="1" applyFont="1" applyBorder="1" applyAlignment="1" applyProtection="1">
      <alignment horizontal="center" vertical="center"/>
    </xf>
    <xf numFmtId="3" fontId="21" fillId="0" borderId="80" xfId="0" applyNumberFormat="1" applyFont="1" applyBorder="1" applyAlignment="1" applyProtection="1">
      <alignment horizontal="center" vertical="center"/>
    </xf>
    <xf numFmtId="3" fontId="21" fillId="0" borderId="92" xfId="0" applyNumberFormat="1" applyFont="1" applyBorder="1" applyAlignment="1" applyProtection="1">
      <alignment horizontal="center" vertical="center"/>
    </xf>
    <xf numFmtId="3" fontId="21" fillId="0" borderId="93" xfId="0" applyNumberFormat="1" applyFont="1" applyBorder="1" applyAlignment="1" applyProtection="1">
      <alignment horizontal="center" vertical="center"/>
    </xf>
    <xf numFmtId="1" fontId="21" fillId="0" borderId="92" xfId="0" applyNumberFormat="1" applyFont="1" applyBorder="1" applyAlignment="1" applyProtection="1">
      <alignment horizontal="center" vertical="center"/>
    </xf>
    <xf numFmtId="1" fontId="21" fillId="0" borderId="93" xfId="0" applyNumberFormat="1" applyFont="1" applyBorder="1" applyAlignment="1" applyProtection="1">
      <alignment horizontal="center" vertical="center"/>
    </xf>
    <xf numFmtId="0" fontId="39" fillId="0" borderId="85" xfId="3" applyBorder="1" applyAlignment="1" applyProtection="1">
      <alignment horizontal="left" vertical="center"/>
      <protection locked="0"/>
    </xf>
    <xf numFmtId="0" fontId="39" fillId="0" borderId="85" xfId="3" applyBorder="1" applyAlignment="1" applyProtection="1">
      <alignment horizontal="left" vertical="center"/>
    </xf>
    <xf numFmtId="0" fontId="39" fillId="0" borderId="0" xfId="3" applyAlignment="1" applyProtection="1">
      <alignment horizontal="left"/>
    </xf>
    <xf numFmtId="0" fontId="39" fillId="0" borderId="110" xfId="3" applyBorder="1" applyAlignment="1" applyProtection="1">
      <alignment horizontal="left" vertical="center"/>
    </xf>
    <xf numFmtId="0" fontId="39" fillId="0" borderId="97" xfId="3" applyBorder="1" applyAlignment="1" applyProtection="1">
      <alignment horizontal="left" vertical="center"/>
      <protection locked="0"/>
    </xf>
    <xf numFmtId="0" fontId="39" fillId="0" borderId="110" xfId="3" applyBorder="1" applyAlignment="1" applyProtection="1">
      <alignment horizontal="left" vertical="center"/>
      <protection locked="0"/>
    </xf>
    <xf numFmtId="0" fontId="39" fillId="0" borderId="97" xfId="3" applyBorder="1" applyAlignment="1" applyProtection="1">
      <alignment horizontal="left" vertical="center"/>
    </xf>
    <xf numFmtId="0" fontId="39" fillId="0" borderId="117" xfId="3" applyBorder="1" applyAlignment="1" applyProtection="1">
      <alignment horizontal="left" vertical="center"/>
      <protection locked="0"/>
    </xf>
    <xf numFmtId="0" fontId="39" fillId="43" borderId="97" xfId="3" applyFill="1" applyBorder="1" applyAlignment="1" applyProtection="1">
      <alignment horizontal="left" vertical="center"/>
      <protection locked="0"/>
    </xf>
    <xf numFmtId="0" fontId="39" fillId="0" borderId="57" xfId="3" applyBorder="1" applyAlignment="1" applyProtection="1">
      <alignment horizontal="left" vertical="center"/>
      <protection locked="0"/>
    </xf>
    <xf numFmtId="0" fontId="39" fillId="0" borderId="49" xfId="3" applyBorder="1" applyAlignment="1" applyProtection="1">
      <alignment horizontal="left" vertical="center"/>
      <protection locked="0"/>
    </xf>
    <xf numFmtId="0" fontId="39" fillId="0" borderId="56" xfId="3" applyBorder="1" applyAlignment="1" applyProtection="1">
      <alignment horizontal="left" vertical="center"/>
      <protection locked="0"/>
    </xf>
    <xf numFmtId="0" fontId="65" fillId="0" borderId="49" xfId="0" applyFont="1" applyBorder="1" applyAlignment="1" applyProtection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1" fontId="65" fillId="0" borderId="49" xfId="5" applyNumberFormat="1" applyFont="1" applyBorder="1" applyAlignment="1" applyProtection="1">
      <alignment horizontal="center" vertical="center"/>
      <protection locked="0"/>
    </xf>
    <xf numFmtId="0" fontId="63" fillId="3" borderId="49" xfId="0" applyFont="1" applyFill="1" applyBorder="1" applyAlignment="1" applyProtection="1">
      <alignment horizontal="center" vertical="center"/>
      <protection locked="0"/>
    </xf>
    <xf numFmtId="49" fontId="64" fillId="0" borderId="49" xfId="0" applyNumberFormat="1" applyFont="1" applyBorder="1" applyAlignment="1" applyProtection="1">
      <alignment horizontal="center" vertical="center"/>
    </xf>
    <xf numFmtId="4" fontId="29" fillId="22" borderId="49" xfId="0" applyNumberFormat="1" applyFont="1" applyFill="1" applyBorder="1" applyAlignment="1" applyProtection="1">
      <alignment horizontal="center"/>
    </xf>
    <xf numFmtId="0" fontId="85" fillId="50" borderId="49" xfId="0" applyFont="1" applyFill="1" applyBorder="1" applyAlignment="1">
      <alignment horizontal="center" vertical="center"/>
    </xf>
    <xf numFmtId="0" fontId="64" fillId="0" borderId="49" xfId="0" applyFont="1" applyBorder="1" applyAlignment="1" applyProtection="1">
      <alignment horizontal="center" vertical="center"/>
    </xf>
    <xf numFmtId="0" fontId="66" fillId="0" borderId="49" xfId="0" applyFont="1" applyBorder="1" applyAlignment="1" applyProtection="1">
      <alignment horizontal="center" vertical="center"/>
    </xf>
    <xf numFmtId="49" fontId="65" fillId="0" borderId="49" xfId="0" applyNumberFormat="1" applyFont="1" applyBorder="1" applyAlignment="1">
      <alignment horizontal="center" vertical="center"/>
    </xf>
    <xf numFmtId="0" fontId="86" fillId="46" borderId="49" xfId="0" applyFont="1" applyFill="1" applyBorder="1" applyAlignment="1" applyProtection="1">
      <alignment horizontal="center" vertical="center"/>
      <protection locked="0"/>
    </xf>
    <xf numFmtId="4" fontId="87" fillId="47" borderId="49" xfId="0" applyNumberFormat="1" applyFont="1" applyFill="1" applyBorder="1" applyAlignment="1">
      <alignment horizontal="center"/>
    </xf>
    <xf numFmtId="0" fontId="65" fillId="0" borderId="49" xfId="5" applyFont="1" applyBorder="1" applyAlignment="1" applyProtection="1">
      <alignment horizontal="center" vertical="center"/>
      <protection locked="0"/>
    </xf>
    <xf numFmtId="0" fontId="65" fillId="52" borderId="49" xfId="0" applyFont="1" applyFill="1" applyBorder="1" applyAlignment="1">
      <alignment horizontal="center"/>
    </xf>
    <xf numFmtId="0" fontId="29" fillId="23" borderId="49" xfId="0" applyFont="1" applyFill="1" applyBorder="1" applyAlignment="1" applyProtection="1">
      <alignment horizontal="center"/>
      <protection locked="0"/>
    </xf>
    <xf numFmtId="0" fontId="67" fillId="52" borderId="49" xfId="0" applyFont="1" applyFill="1" applyBorder="1" applyAlignment="1">
      <alignment horizontal="center"/>
    </xf>
    <xf numFmtId="0" fontId="67" fillId="52" borderId="49" xfId="0" applyFont="1" applyFill="1" applyBorder="1" applyAlignment="1">
      <alignment horizontal="center" vertical="center"/>
    </xf>
    <xf numFmtId="0" fontId="29" fillId="23" borderId="49" xfId="0" applyFont="1" applyFill="1" applyBorder="1" applyAlignment="1" applyProtection="1">
      <alignment horizontal="center" vertical="center"/>
      <protection locked="0"/>
    </xf>
    <xf numFmtId="0" fontId="67" fillId="53" borderId="49" xfId="0" applyFont="1" applyFill="1" applyBorder="1" applyAlignment="1">
      <alignment horizontal="center" vertical="center"/>
    </xf>
    <xf numFmtId="0" fontId="67" fillId="54" borderId="49" xfId="0" applyFont="1" applyFill="1" applyBorder="1" applyAlignment="1">
      <alignment horizontal="center" vertical="center"/>
    </xf>
    <xf numFmtId="0" fontId="65" fillId="43" borderId="49" xfId="0" applyFont="1" applyFill="1" applyBorder="1"/>
    <xf numFmtId="0" fontId="65" fillId="0" borderId="49" xfId="0" applyFont="1" applyBorder="1"/>
    <xf numFmtId="49" fontId="66" fillId="0" borderId="49" xfId="0" applyNumberFormat="1" applyFont="1" applyBorder="1" applyAlignment="1" applyProtection="1">
      <alignment horizontal="center" vertical="center"/>
    </xf>
    <xf numFmtId="0" fontId="23" fillId="23" borderId="49" xfId="0" applyFont="1" applyFill="1" applyBorder="1" applyAlignment="1" applyProtection="1">
      <alignment horizontal="center"/>
      <protection locked="0"/>
    </xf>
    <xf numFmtId="0" fontId="23" fillId="23" borderId="49" xfId="0" applyFont="1" applyFill="1" applyBorder="1" applyProtection="1">
      <protection locked="0"/>
    </xf>
    <xf numFmtId="14" fontId="23" fillId="23" borderId="49" xfId="0" applyNumberFormat="1" applyFont="1" applyFill="1" applyBorder="1" applyProtection="1">
      <protection locked="0"/>
    </xf>
    <xf numFmtId="14" fontId="23" fillId="54" borderId="49" xfId="0" applyNumberFormat="1" applyFont="1" applyFill="1" applyBorder="1" applyProtection="1">
      <protection locked="0"/>
    </xf>
    <xf numFmtId="14" fontId="31" fillId="23" borderId="49" xfId="0" applyNumberFormat="1" applyFont="1" applyFill="1" applyBorder="1" applyAlignment="1" applyProtection="1">
      <alignment horizontal="center"/>
      <protection locked="0"/>
    </xf>
    <xf numFmtId="172" fontId="31" fillId="23" borderId="49" xfId="0" quotePrefix="1" applyNumberFormat="1" applyFont="1" applyFill="1" applyBorder="1" applyAlignment="1" applyProtection="1">
      <alignment horizontal="center"/>
      <protection locked="0"/>
    </xf>
    <xf numFmtId="0" fontId="23" fillId="54" borderId="49" xfId="0" applyFont="1" applyFill="1" applyBorder="1" applyAlignment="1" applyProtection="1">
      <alignment horizontal="center"/>
      <protection locked="0"/>
    </xf>
    <xf numFmtId="4" fontId="14" fillId="29" borderId="87" xfId="0" applyNumberFormat="1" applyFont="1" applyFill="1" applyBorder="1" applyAlignment="1" applyProtection="1">
      <alignment horizontal="center" vertical="center"/>
      <protection locked="0"/>
    </xf>
    <xf numFmtId="169" fontId="82" fillId="51" borderId="85" xfId="0" applyNumberFormat="1" applyFont="1" applyFill="1" applyBorder="1" applyAlignment="1" applyProtection="1">
      <alignment horizontal="right" vertical="center"/>
      <protection locked="0"/>
    </xf>
    <xf numFmtId="169" fontId="82" fillId="51" borderId="93" xfId="0" applyNumberFormat="1" applyFont="1" applyFill="1" applyBorder="1" applyAlignment="1" applyProtection="1">
      <alignment horizontal="right" vertical="center"/>
      <protection locked="0"/>
    </xf>
    <xf numFmtId="169" fontId="82" fillId="51" borderId="134" xfId="0" applyNumberFormat="1" applyFont="1" applyFill="1" applyBorder="1" applyAlignment="1" applyProtection="1">
      <alignment horizontal="right" vertical="center"/>
      <protection locked="0"/>
    </xf>
    <xf numFmtId="169" fontId="82" fillId="51" borderId="135" xfId="0" applyNumberFormat="1" applyFont="1" applyFill="1" applyBorder="1" applyAlignment="1" applyProtection="1">
      <alignment horizontal="right" vertical="center"/>
      <protection locked="0"/>
    </xf>
    <xf numFmtId="169" fontId="82" fillId="51" borderId="136" xfId="0" applyNumberFormat="1" applyFont="1" applyFill="1" applyBorder="1" applyAlignment="1" applyProtection="1">
      <alignment horizontal="right" vertical="center"/>
      <protection locked="0"/>
    </xf>
    <xf numFmtId="1" fontId="7" fillId="11" borderId="138" xfId="0" applyNumberFormat="1" applyFont="1" applyFill="1" applyBorder="1" applyAlignment="1" applyProtection="1">
      <alignment horizontal="center"/>
    </xf>
    <xf numFmtId="1" fontId="7" fillId="44" borderId="0" xfId="0" applyNumberFormat="1" applyFont="1" applyFill="1" applyBorder="1" applyAlignment="1" applyProtection="1">
      <alignment horizontal="center"/>
    </xf>
    <xf numFmtId="1" fontId="7" fillId="11" borderId="60" xfId="0" applyNumberFormat="1" applyFont="1" applyFill="1" applyBorder="1" applyAlignment="1" applyProtection="1">
      <alignment horizontal="center"/>
    </xf>
    <xf numFmtId="1" fontId="7" fillId="11" borderId="61" xfId="0" applyNumberFormat="1" applyFont="1" applyFill="1" applyBorder="1" applyAlignment="1" applyProtection="1">
      <alignment horizontal="center"/>
    </xf>
    <xf numFmtId="0" fontId="47" fillId="3" borderId="139" xfId="0" applyFont="1" applyFill="1" applyBorder="1" applyAlignment="1" applyProtection="1">
      <alignment horizontal="center" vertical="center"/>
      <protection locked="0"/>
    </xf>
    <xf numFmtId="49" fontId="0" fillId="0" borderId="81" xfId="0" applyNumberFormat="1" applyFont="1" applyBorder="1" applyAlignment="1">
      <alignment horizontal="center" vertical="center"/>
    </xf>
    <xf numFmtId="0" fontId="0" fillId="0" borderId="139" xfId="5" applyFont="1" applyBorder="1" applyAlignment="1" applyProtection="1">
      <alignment horizontal="left" vertical="center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140" xfId="0" applyFont="1" applyBorder="1" applyAlignment="1">
      <alignment horizontal="center" vertical="center"/>
    </xf>
    <xf numFmtId="169" fontId="6" fillId="35" borderId="139" xfId="0" applyNumberFormat="1" applyFont="1" applyFill="1" applyBorder="1" applyAlignment="1" applyProtection="1">
      <alignment horizontal="right" vertical="center"/>
      <protection locked="0"/>
    </xf>
    <xf numFmtId="169" fontId="6" fillId="35" borderId="58" xfId="0" applyNumberFormat="1" applyFont="1" applyFill="1" applyBorder="1" applyAlignment="1" applyProtection="1">
      <alignment horizontal="right" vertical="center"/>
      <protection locked="0"/>
    </xf>
    <xf numFmtId="169" fontId="6" fillId="35" borderId="81" xfId="0" applyNumberFormat="1" applyFont="1" applyFill="1" applyBorder="1" applyAlignment="1" applyProtection="1">
      <alignment horizontal="right" vertical="center"/>
      <protection locked="0"/>
    </xf>
    <xf numFmtId="14" fontId="46" fillId="0" borderId="141" xfId="5" applyNumberFormat="1" applyFont="1" applyBorder="1" applyAlignment="1" applyProtection="1">
      <alignment horizontal="center" vertical="center"/>
      <protection locked="0"/>
    </xf>
    <xf numFmtId="1" fontId="4" fillId="0" borderId="81" xfId="5" applyNumberFormat="1" applyFont="1" applyBorder="1" applyAlignment="1" applyProtection="1">
      <alignment horizontal="center" vertical="center"/>
      <protection locked="0"/>
    </xf>
    <xf numFmtId="0" fontId="71" fillId="0" borderId="139" xfId="0" applyFont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71" fillId="0" borderId="142" xfId="0" applyFont="1" applyBorder="1" applyAlignment="1">
      <alignment horizontal="center" vertical="center"/>
    </xf>
    <xf numFmtId="3" fontId="4" fillId="0" borderId="139" xfId="0" applyNumberFormat="1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2" fontId="16" fillId="0" borderId="58" xfId="0" applyNumberFormat="1" applyFont="1" applyBorder="1" applyAlignment="1" applyProtection="1">
      <alignment horizontal="center" vertical="center"/>
    </xf>
    <xf numFmtId="1" fontId="16" fillId="0" borderId="58" xfId="0" applyNumberFormat="1" applyFont="1" applyBorder="1" applyAlignment="1" applyProtection="1">
      <alignment horizontal="center" vertical="center"/>
    </xf>
    <xf numFmtId="0" fontId="47" fillId="3" borderId="143" xfId="0" applyFont="1" applyFill="1" applyBorder="1" applyAlignment="1" applyProtection="1">
      <alignment horizontal="center" vertical="center"/>
      <protection locked="0"/>
    </xf>
    <xf numFmtId="49" fontId="16" fillId="0" borderId="52" xfId="0" applyNumberFormat="1" applyFont="1" applyBorder="1" applyAlignment="1" applyProtection="1">
      <alignment horizontal="center" vertical="center"/>
    </xf>
    <xf numFmtId="0" fontId="71" fillId="0" borderId="144" xfId="0" applyFont="1" applyBorder="1" applyAlignment="1">
      <alignment horizontal="left" vertical="center"/>
    </xf>
    <xf numFmtId="0" fontId="0" fillId="0" borderId="145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169" fontId="6" fillId="35" borderId="135" xfId="0" applyNumberFormat="1" applyFont="1" applyFill="1" applyBorder="1" applyAlignment="1" applyProtection="1">
      <alignment horizontal="right" vertical="center"/>
      <protection locked="0"/>
    </xf>
    <xf numFmtId="169" fontId="6" fillId="35" borderId="50" xfId="0" applyNumberFormat="1" applyFont="1" applyFill="1" applyBorder="1" applyAlignment="1" applyProtection="1">
      <alignment horizontal="right" vertical="center"/>
      <protection locked="0"/>
    </xf>
    <xf numFmtId="169" fontId="6" fillId="35" borderId="147" xfId="0" applyNumberFormat="1" applyFont="1" applyFill="1" applyBorder="1" applyAlignment="1" applyProtection="1">
      <alignment horizontal="right" vertical="center"/>
      <protection locked="0"/>
    </xf>
    <xf numFmtId="14" fontId="0" fillId="0" borderId="134" xfId="5" applyNumberFormat="1" applyFont="1" applyBorder="1" applyAlignment="1" applyProtection="1">
      <alignment horizontal="center" vertical="center"/>
      <protection locked="0"/>
    </xf>
    <xf numFmtId="1" fontId="0" fillId="0" borderId="147" xfId="5" applyNumberFormat="1" applyFont="1" applyBorder="1" applyAlignment="1" applyProtection="1">
      <alignment horizontal="center" vertical="center"/>
      <protection locked="0"/>
    </xf>
    <xf numFmtId="0" fontId="71" fillId="0" borderId="13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78" fillId="0" borderId="136" xfId="0" applyFont="1" applyBorder="1" applyAlignment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0" fillId="0" borderId="50" xfId="0" applyFont="1" applyBorder="1" applyAlignment="1">
      <alignment horizontal="center" vertical="center"/>
    </xf>
    <xf numFmtId="2" fontId="16" fillId="0" borderId="50" xfId="0" applyNumberFormat="1" applyFont="1" applyBorder="1" applyAlignment="1" applyProtection="1">
      <alignment horizontal="center" vertical="center"/>
    </xf>
    <xf numFmtId="1" fontId="16" fillId="0" borderId="50" xfId="0" applyNumberFormat="1" applyFont="1" applyBorder="1" applyAlignment="1" applyProtection="1">
      <alignment horizontal="center" vertical="center"/>
    </xf>
    <xf numFmtId="3" fontId="15" fillId="9" borderId="0" xfId="0" applyNumberFormat="1" applyFont="1" applyFill="1" applyBorder="1" applyProtection="1"/>
    <xf numFmtId="3" fontId="15" fillId="55" borderId="0" xfId="0" applyNumberFormat="1" applyFont="1" applyFill="1" applyBorder="1" applyProtection="1"/>
    <xf numFmtId="165" fontId="10" fillId="55" borderId="0" xfId="0" applyNumberFormat="1" applyFont="1" applyFill="1" applyBorder="1" applyAlignment="1" applyProtection="1">
      <alignment horizontal="center"/>
    </xf>
    <xf numFmtId="2" fontId="10" fillId="55" borderId="0" xfId="0" applyNumberFormat="1" applyFont="1" applyFill="1" applyBorder="1" applyAlignment="1" applyProtection="1">
      <alignment horizontal="center"/>
    </xf>
    <xf numFmtId="164" fontId="48" fillId="56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140" xfId="0" applyNumberFormat="1" applyFont="1" applyBorder="1" applyAlignment="1" applyProtection="1">
      <alignment horizontal="center" vertical="center"/>
    </xf>
    <xf numFmtId="167" fontId="16" fillId="6" borderId="38" xfId="0" quotePrefix="1" applyNumberFormat="1" applyFont="1" applyFill="1" applyBorder="1" applyAlignment="1" applyProtection="1">
      <alignment horizontal="center"/>
    </xf>
    <xf numFmtId="1" fontId="7" fillId="11" borderId="73" xfId="0" applyNumberFormat="1" applyFont="1" applyFill="1" applyBorder="1" applyAlignment="1" applyProtection="1">
      <alignment horizontal="center"/>
    </xf>
    <xf numFmtId="2" fontId="14" fillId="16" borderId="148" xfId="0" quotePrefix="1" applyNumberFormat="1" applyFont="1" applyFill="1" applyBorder="1" applyAlignment="1" applyProtection="1">
      <alignment horizontal="center"/>
    </xf>
    <xf numFmtId="2" fontId="14" fillId="29" borderId="94" xfId="0" applyNumberFormat="1" applyFont="1" applyFill="1" applyBorder="1" applyAlignment="1" applyProtection="1">
      <alignment horizontal="center" vertical="center"/>
      <protection locked="0"/>
    </xf>
    <xf numFmtId="1" fontId="16" fillId="0" borderId="147" xfId="0" applyNumberFormat="1" applyFont="1" applyBorder="1" applyAlignment="1" applyProtection="1">
      <alignment horizontal="center" vertical="center"/>
    </xf>
    <xf numFmtId="1" fontId="7" fillId="11" borderId="49" xfId="0" applyNumberFormat="1" applyFont="1" applyFill="1" applyBorder="1" applyAlignment="1" applyProtection="1">
      <alignment horizontal="center"/>
    </xf>
    <xf numFmtId="2" fontId="14" fillId="16" borderId="84" xfId="0" quotePrefix="1" applyNumberFormat="1" applyFont="1" applyFill="1" applyBorder="1" applyAlignment="1" applyProtection="1">
      <alignment horizontal="center"/>
    </xf>
    <xf numFmtId="1" fontId="7" fillId="11" borderId="137" xfId="0" applyNumberFormat="1" applyFont="1" applyFill="1" applyBorder="1" applyAlignment="1" applyProtection="1">
      <alignment horizontal="center"/>
    </xf>
    <xf numFmtId="3" fontId="14" fillId="29" borderId="127" xfId="0" applyNumberFormat="1" applyFont="1" applyFill="1" applyBorder="1" applyAlignment="1" applyProtection="1">
      <alignment horizontal="center" vertical="center"/>
      <protection locked="0"/>
    </xf>
    <xf numFmtId="165" fontId="10" fillId="55" borderId="0" xfId="0" applyNumberFormat="1" applyFont="1" applyFill="1" applyBorder="1" applyAlignment="1" applyProtection="1">
      <alignment horizontal="center" vertical="center"/>
    </xf>
    <xf numFmtId="165" fontId="10" fillId="56" borderId="0" xfId="0" applyNumberFormat="1" applyFont="1" applyFill="1" applyBorder="1" applyAlignment="1" applyProtection="1">
      <alignment horizontal="centerContinuous"/>
    </xf>
    <xf numFmtId="1" fontId="14" fillId="29" borderId="94" xfId="0" applyNumberFormat="1" applyFont="1" applyFill="1" applyBorder="1" applyAlignment="1" applyProtection="1">
      <alignment horizontal="center" vertical="center"/>
    </xf>
    <xf numFmtId="3" fontId="15" fillId="55" borderId="0" xfId="0" applyNumberFormat="1" applyFont="1" applyFill="1" applyBorder="1" applyAlignment="1" applyProtection="1">
      <alignment vertical="center"/>
    </xf>
    <xf numFmtId="165" fontId="10" fillId="56" borderId="0" xfId="0" quotePrefix="1" applyNumberFormat="1" applyFont="1" applyFill="1" applyBorder="1" applyAlignment="1" applyProtection="1">
      <alignment horizontal="centerContinuous"/>
    </xf>
    <xf numFmtId="167" fontId="15" fillId="11" borderId="85" xfId="0" quotePrefix="1" applyNumberFormat="1" applyFont="1" applyFill="1" applyBorder="1" applyAlignment="1" applyProtection="1">
      <alignment horizontal="center"/>
    </xf>
    <xf numFmtId="4" fontId="5" fillId="22" borderId="149" xfId="0" applyNumberFormat="1" applyFont="1" applyFill="1" applyBorder="1" applyAlignment="1" applyProtection="1">
      <alignment horizontal="center"/>
    </xf>
    <xf numFmtId="3" fontId="15" fillId="9" borderId="0" xfId="0" applyNumberFormat="1" applyFont="1" applyFill="1" applyBorder="1" applyAlignment="1" applyProtection="1">
      <alignment vertical="center"/>
    </xf>
    <xf numFmtId="4" fontId="5" fillId="22" borderId="109" xfId="0" applyNumberFormat="1" applyFont="1" applyFill="1" applyBorder="1" applyAlignment="1" applyProtection="1">
      <alignment horizontal="center"/>
    </xf>
    <xf numFmtId="4" fontId="5" fillId="22" borderId="150" xfId="0" applyNumberFormat="1" applyFont="1" applyFill="1" applyBorder="1" applyAlignment="1" applyProtection="1">
      <alignment horizontal="center"/>
    </xf>
    <xf numFmtId="4" fontId="5" fillId="22" borderId="104" xfId="0" applyNumberFormat="1" applyFont="1" applyFill="1" applyBorder="1" applyAlignment="1" applyProtection="1">
      <alignment horizontal="center"/>
    </xf>
    <xf numFmtId="167" fontId="16" fillId="6" borderId="10" xfId="0" quotePrefix="1" applyNumberFormat="1" applyFont="1" applyFill="1" applyBorder="1" applyAlignment="1" applyProtection="1">
      <alignment horizontal="center"/>
    </xf>
    <xf numFmtId="167" fontId="15" fillId="44" borderId="0" xfId="0" quotePrefix="1" applyNumberFormat="1" applyFont="1" applyFill="1" applyBorder="1" applyAlignment="1" applyProtection="1">
      <alignment horizontal="center"/>
    </xf>
    <xf numFmtId="2" fontId="14" fillId="45" borderId="0" xfId="0" quotePrefix="1" applyNumberFormat="1" applyFont="1" applyFill="1" applyBorder="1" applyAlignment="1" applyProtection="1">
      <alignment horizontal="center"/>
    </xf>
    <xf numFmtId="2" fontId="14" fillId="16" borderId="73" xfId="0" quotePrefix="1" applyNumberFormat="1" applyFont="1" applyFill="1" applyBorder="1" applyAlignment="1" applyProtection="1">
      <alignment horizontal="center"/>
    </xf>
    <xf numFmtId="2" fontId="14" fillId="16" borderId="49" xfId="0" quotePrefix="1" applyNumberFormat="1" applyFont="1" applyFill="1" applyBorder="1" applyAlignment="1" applyProtection="1">
      <alignment horizontal="center"/>
    </xf>
    <xf numFmtId="4" fontId="14" fillId="25" borderId="149" xfId="0" applyNumberFormat="1" applyFont="1" applyFill="1" applyBorder="1" applyAlignment="1" applyProtection="1">
      <alignment horizontal="center"/>
    </xf>
    <xf numFmtId="1" fontId="16" fillId="0" borderId="86" xfId="0" applyNumberFormat="1" applyFont="1" applyBorder="1" applyAlignment="1" applyProtection="1">
      <alignment horizontal="center" vertical="center"/>
    </xf>
    <xf numFmtId="1" fontId="16" fillId="0" borderId="91" xfId="0" applyNumberFormat="1" applyFont="1" applyBorder="1" applyAlignment="1" applyProtection="1">
      <alignment horizontal="center" vertical="center"/>
    </xf>
    <xf numFmtId="165" fontId="10" fillId="10" borderId="118" xfId="0" quotePrefix="1" applyNumberFormat="1" applyFont="1" applyFill="1" applyBorder="1" applyAlignment="1" applyProtection="1">
      <alignment horizontal="centerContinuous"/>
    </xf>
    <xf numFmtId="4" fontId="14" fillId="25" borderId="109" xfId="0" applyNumberFormat="1" applyFont="1" applyFill="1" applyBorder="1" applyAlignment="1" applyProtection="1">
      <alignment horizontal="center"/>
    </xf>
    <xf numFmtId="4" fontId="14" fillId="25" borderId="150" xfId="0" applyNumberFormat="1" applyFont="1" applyFill="1" applyBorder="1" applyAlignment="1" applyProtection="1">
      <alignment horizontal="center"/>
    </xf>
    <xf numFmtId="4" fontId="14" fillId="25" borderId="151" xfId="0" applyNumberFormat="1" applyFont="1" applyFill="1" applyBorder="1" applyAlignment="1" applyProtection="1">
      <alignment horizontal="center"/>
    </xf>
    <xf numFmtId="4" fontId="14" fillId="25" borderId="98" xfId="0" applyNumberFormat="1" applyFont="1" applyFill="1" applyBorder="1" applyAlignment="1" applyProtection="1">
      <alignment horizontal="center"/>
    </xf>
    <xf numFmtId="3" fontId="15" fillId="9" borderId="118" xfId="0" applyNumberFormat="1" applyFont="1" applyFill="1" applyBorder="1" applyAlignment="1" applyProtection="1">
      <alignment vertical="center"/>
    </xf>
    <xf numFmtId="4" fontId="14" fillId="43" borderId="0" xfId="0" applyNumberFormat="1" applyFont="1" applyFill="1" applyBorder="1" applyAlignment="1" applyProtection="1">
      <alignment horizontal="center"/>
    </xf>
    <xf numFmtId="4" fontId="5" fillId="43" borderId="0" xfId="0" applyNumberFormat="1" applyFont="1" applyFill="1" applyBorder="1" applyAlignment="1" applyProtection="1">
      <alignment horizontal="center"/>
    </xf>
    <xf numFmtId="4" fontId="5" fillId="22" borderId="152" xfId="0" applyNumberFormat="1" applyFont="1" applyFill="1" applyBorder="1" applyAlignment="1" applyProtection="1">
      <alignment horizontal="center"/>
    </xf>
    <xf numFmtId="4" fontId="5" fillId="22" borderId="153" xfId="0" applyNumberFormat="1" applyFont="1" applyFill="1" applyBorder="1" applyAlignment="1" applyProtection="1">
      <alignment horizontal="center"/>
    </xf>
    <xf numFmtId="4" fontId="5" fillId="22" borderId="154" xfId="0" applyNumberFormat="1" applyFont="1" applyFill="1" applyBorder="1" applyAlignment="1" applyProtection="1">
      <alignment horizontal="center"/>
    </xf>
    <xf numFmtId="4" fontId="14" fillId="25" borderId="155" xfId="0" applyNumberFormat="1" applyFont="1" applyFill="1" applyBorder="1" applyAlignment="1" applyProtection="1">
      <alignment horizontal="center"/>
    </xf>
    <xf numFmtId="4" fontId="5" fillId="22" borderId="156" xfId="0" applyNumberFormat="1" applyFont="1" applyFill="1" applyBorder="1" applyAlignment="1" applyProtection="1">
      <alignment horizontal="center"/>
    </xf>
    <xf numFmtId="167" fontId="15" fillId="11" borderId="116" xfId="0" quotePrefix="1" applyNumberFormat="1" applyFont="1" applyFill="1" applyBorder="1" applyAlignment="1" applyProtection="1">
      <alignment horizontal="center"/>
    </xf>
    <xf numFmtId="4" fontId="5" fillId="22" borderId="123" xfId="0" applyNumberFormat="1" applyFont="1" applyFill="1" applyBorder="1" applyAlignment="1" applyProtection="1">
      <alignment horizontal="center"/>
    </xf>
    <xf numFmtId="4" fontId="5" fillId="22" borderId="157" xfId="0" applyNumberFormat="1" applyFont="1" applyFill="1" applyBorder="1" applyAlignment="1" applyProtection="1">
      <alignment horizontal="center"/>
    </xf>
    <xf numFmtId="4" fontId="76" fillId="47" borderId="158" xfId="0" applyNumberFormat="1" applyFont="1" applyFill="1" applyBorder="1" applyAlignment="1">
      <alignment horizontal="center"/>
    </xf>
    <xf numFmtId="4" fontId="5" fillId="22" borderId="103" xfId="0" applyNumberFormat="1" applyFont="1" applyFill="1" applyBorder="1" applyAlignment="1" applyProtection="1">
      <alignment horizontal="center"/>
    </xf>
    <xf numFmtId="3" fontId="15" fillId="9" borderId="37" xfId="0" quotePrefix="1" applyNumberFormat="1" applyFont="1" applyFill="1" applyBorder="1" applyProtection="1"/>
    <xf numFmtId="3" fontId="15" fillId="9" borderId="14" xfId="0" applyNumberFormat="1" applyFont="1" applyFill="1" applyBorder="1" applyProtection="1"/>
    <xf numFmtId="4" fontId="5" fillId="22" borderId="159" xfId="0" applyNumberFormat="1" applyFont="1" applyFill="1" applyBorder="1" applyAlignment="1" applyProtection="1">
      <alignment horizontal="center"/>
    </xf>
    <xf numFmtId="4" fontId="5" fillId="22" borderId="160" xfId="0" applyNumberFormat="1" applyFont="1" applyFill="1" applyBorder="1" applyAlignment="1" applyProtection="1">
      <alignment horizontal="center"/>
    </xf>
    <xf numFmtId="0" fontId="14" fillId="29" borderId="49" xfId="0" applyFont="1" applyFill="1" applyBorder="1" applyAlignment="1" applyProtection="1">
      <alignment horizontal="center" vertical="center"/>
    </xf>
    <xf numFmtId="0" fontId="14" fillId="29" borderId="49" xfId="0" applyFont="1" applyFill="1" applyBorder="1" applyAlignment="1" applyProtection="1">
      <alignment horizontal="center" vertical="center"/>
      <protection locked="0"/>
    </xf>
    <xf numFmtId="169" fontId="14" fillId="29" borderId="49" xfId="0" applyNumberFormat="1" applyFont="1" applyFill="1" applyBorder="1" applyAlignment="1" applyProtection="1">
      <alignment horizontal="center" vertical="center"/>
      <protection locked="0"/>
    </xf>
    <xf numFmtId="167" fontId="14" fillId="29" borderId="49" xfId="0" applyNumberFormat="1" applyFont="1" applyFill="1" applyBorder="1" applyAlignment="1" applyProtection="1">
      <alignment horizontal="center" vertical="center"/>
    </xf>
    <xf numFmtId="3" fontId="14" fillId="29" borderId="49" xfId="0" applyNumberFormat="1" applyFont="1" applyFill="1" applyBorder="1" applyAlignment="1" applyProtection="1">
      <alignment horizontal="center" vertical="center"/>
      <protection locked="0"/>
    </xf>
    <xf numFmtId="3" fontId="14" fillId="29" borderId="49" xfId="0" applyNumberFormat="1" applyFont="1" applyFill="1" applyBorder="1" applyAlignment="1" applyProtection="1">
      <alignment horizontal="center" vertical="center"/>
    </xf>
    <xf numFmtId="2" fontId="14" fillId="29" borderId="49" xfId="0" applyNumberFormat="1" applyFont="1" applyFill="1" applyBorder="1" applyAlignment="1" applyProtection="1">
      <alignment horizontal="center" vertical="center"/>
      <protection locked="0"/>
    </xf>
    <xf numFmtId="1" fontId="14" fillId="29" borderId="49" xfId="0" applyNumberFormat="1" applyFont="1" applyFill="1" applyBorder="1" applyAlignment="1" applyProtection="1">
      <alignment horizontal="center" vertic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1" fontId="16" fillId="0" borderId="126" xfId="0" applyNumberFormat="1" applyFont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</xf>
    <xf numFmtId="1" fontId="16" fillId="0" borderId="59" xfId="0" applyNumberFormat="1" applyFont="1" applyBorder="1" applyAlignment="1" applyProtection="1">
      <alignment horizontal="center" vertical="center"/>
    </xf>
    <xf numFmtId="1" fontId="16" fillId="0" borderId="161" xfId="0" applyNumberFormat="1" applyFont="1" applyBorder="1" applyAlignment="1" applyProtection="1">
      <alignment horizontal="center" vertical="center"/>
    </xf>
    <xf numFmtId="2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53" xfId="0" applyNumberFormat="1" applyFont="1" applyBorder="1" applyAlignment="1" applyProtection="1">
      <alignment horizontal="center" vertical="center"/>
    </xf>
    <xf numFmtId="3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4" fillId="29" borderId="0" xfId="0" applyNumberFormat="1" applyFont="1" applyFill="1" applyBorder="1" applyAlignment="1" applyProtection="1">
      <alignment horizontal="right" vertical="center"/>
    </xf>
    <xf numFmtId="37" fontId="9" fillId="57" borderId="6" xfId="0" applyNumberFormat="1" applyFont="1" applyFill="1" applyBorder="1" applyAlignment="1" applyProtection="1">
      <alignment horizontal="center"/>
      <protection locked="0"/>
    </xf>
    <xf numFmtId="0" fontId="9" fillId="57" borderId="7" xfId="0" applyFont="1" applyFill="1" applyBorder="1" applyAlignment="1" applyProtection="1">
      <alignment horizontal="center"/>
      <protection locked="0"/>
    </xf>
    <xf numFmtId="0" fontId="9" fillId="57" borderId="6" xfId="0" applyFont="1" applyFill="1" applyBorder="1" applyAlignment="1" applyProtection="1">
      <alignment horizontal="center"/>
      <protection locked="0"/>
    </xf>
    <xf numFmtId="0" fontId="9" fillId="58" borderId="7" xfId="0" applyFont="1" applyFill="1" applyBorder="1" applyAlignment="1" applyProtection="1">
      <alignment horizontal="center"/>
    </xf>
    <xf numFmtId="0" fontId="9" fillId="58" borderId="4" xfId="0" applyFont="1" applyFill="1" applyBorder="1" applyAlignment="1" applyProtection="1">
      <alignment horizontal="center"/>
    </xf>
    <xf numFmtId="0" fontId="9" fillId="59" borderId="3" xfId="0" applyFont="1" applyFill="1" applyBorder="1" applyProtection="1">
      <protection locked="0"/>
    </xf>
    <xf numFmtId="0" fontId="9" fillId="59" borderId="6" xfId="0" applyFont="1" applyFill="1" applyBorder="1" applyAlignment="1" applyProtection="1">
      <alignment horizontal="center"/>
      <protection locked="0"/>
    </xf>
    <xf numFmtId="0" fontId="9" fillId="57" borderId="2" xfId="0" applyFont="1" applyFill="1" applyBorder="1" applyAlignment="1" applyProtection="1">
      <alignment horizontal="center"/>
      <protection locked="0"/>
    </xf>
    <xf numFmtId="0" fontId="9" fillId="57" borderId="5" xfId="0" applyFont="1" applyFill="1" applyBorder="1" applyAlignment="1" applyProtection="1">
      <alignment horizontal="center"/>
      <protection locked="0"/>
    </xf>
    <xf numFmtId="0" fontId="9" fillId="32" borderId="1" xfId="0" applyFont="1" applyFill="1" applyBorder="1" applyAlignment="1" applyProtection="1">
      <alignment horizontal="center"/>
      <protection locked="0"/>
    </xf>
    <xf numFmtId="0" fontId="52" fillId="24" borderId="6" xfId="0" applyFont="1" applyFill="1" applyBorder="1" applyAlignment="1" applyProtection="1">
      <alignment horizontal="center"/>
      <protection locked="0"/>
    </xf>
    <xf numFmtId="0" fontId="9" fillId="58" borderId="162" xfId="0" applyFont="1" applyFill="1" applyBorder="1" applyAlignment="1" applyProtection="1">
      <alignment horizontal="center"/>
      <protection locked="0"/>
    </xf>
    <xf numFmtId="0" fontId="9" fillId="58" borderId="101" xfId="0" applyFont="1" applyFill="1" applyBorder="1" applyAlignment="1" applyProtection="1">
      <alignment horizontal="center"/>
      <protection locked="0"/>
    </xf>
    <xf numFmtId="0" fontId="9" fillId="58" borderId="163" xfId="0" applyFont="1" applyFill="1" applyBorder="1" applyAlignment="1" applyProtection="1">
      <alignment horizontal="center"/>
      <protection locked="0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4" fontId="14" fillId="25" borderId="123" xfId="0" applyNumberFormat="1" applyFont="1" applyFill="1" applyBorder="1" applyAlignment="1" applyProtection="1">
      <alignment horizontal="center"/>
    </xf>
    <xf numFmtId="4" fontId="14" fillId="25" borderId="157" xfId="0" applyNumberFormat="1" applyFont="1" applyFill="1" applyBorder="1" applyAlignment="1" applyProtection="1">
      <alignment horizontal="center"/>
    </xf>
    <xf numFmtId="4" fontId="14" fillId="25" borderId="103" xfId="0" applyNumberFormat="1" applyFont="1" applyFill="1" applyBorder="1" applyAlignment="1" applyProtection="1">
      <alignment horizontal="center"/>
    </xf>
    <xf numFmtId="169" fontId="0" fillId="0" borderId="88" xfId="0" applyNumberFormat="1" applyFont="1" applyBorder="1" applyAlignment="1" applyProtection="1">
      <alignment horizontal="center" vertical="center"/>
    </xf>
    <xf numFmtId="169" fontId="0" fillId="0" borderId="76" xfId="0" applyNumberFormat="1" applyFont="1" applyBorder="1" applyAlignment="1" applyProtection="1">
      <alignment horizontal="center" vertical="center"/>
    </xf>
    <xf numFmtId="169" fontId="0" fillId="0" borderId="78" xfId="0" applyNumberFormat="1" applyFont="1" applyBorder="1" applyAlignment="1" applyProtection="1">
      <alignment horizontal="center" vertical="center"/>
    </xf>
    <xf numFmtId="1" fontId="0" fillId="0" borderId="56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14" fillId="25" borderId="164" xfId="0" applyNumberFormat="1" applyFont="1" applyFill="1" applyBorder="1" applyAlignment="1" applyProtection="1">
      <alignment horizontal="center"/>
    </xf>
    <xf numFmtId="4" fontId="14" fillId="25" borderId="8" xfId="0" applyNumberFormat="1" applyFont="1" applyFill="1" applyBorder="1" applyAlignment="1" applyProtection="1">
      <alignment horizontal="center"/>
    </xf>
    <xf numFmtId="4" fontId="14" fillId="25" borderId="165" xfId="0" applyNumberFormat="1" applyFont="1" applyFill="1" applyBorder="1" applyAlignment="1" applyProtection="1">
      <alignment horizontal="center"/>
    </xf>
    <xf numFmtId="169" fontId="16" fillId="0" borderId="49" xfId="0" applyNumberFormat="1" applyFont="1" applyBorder="1" applyAlignment="1" applyProtection="1">
      <alignment horizontal="center" vertical="center"/>
    </xf>
    <xf numFmtId="169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 vertical="center"/>
    </xf>
    <xf numFmtId="169" fontId="16" fillId="0" borderId="76" xfId="0" applyNumberFormat="1" applyFont="1" applyBorder="1" applyAlignment="1" applyProtection="1">
      <alignment horizontal="center" vertical="center"/>
    </xf>
    <xf numFmtId="169" fontId="16" fillId="0" borderId="78" xfId="0" applyNumberFormat="1" applyFont="1" applyBorder="1" applyAlignment="1" applyProtection="1">
      <alignment horizontal="center" vertical="center"/>
    </xf>
    <xf numFmtId="1" fontId="16" fillId="0" borderId="56" xfId="0" applyNumberFormat="1" applyFont="1" applyBorder="1" applyAlignment="1" applyProtection="1">
      <alignment horizontal="center" vertical="center"/>
    </xf>
    <xf numFmtId="169" fontId="16" fillId="0" borderId="56" xfId="0" applyNumberFormat="1" applyFont="1" applyBorder="1" applyAlignment="1" applyProtection="1">
      <alignment horizontal="center" vertical="center"/>
    </xf>
    <xf numFmtId="0" fontId="65" fillId="0" borderId="0" xfId="0" applyFont="1"/>
    <xf numFmtId="1" fontId="14" fillId="29" borderId="111" xfId="0" applyNumberFormat="1" applyFont="1" applyFill="1" applyBorder="1" applyAlignment="1" applyProtection="1">
      <alignment horizontal="center" vertical="center"/>
    </xf>
    <xf numFmtId="4" fontId="14" fillId="25" borderId="166" xfId="0" applyNumberFormat="1" applyFont="1" applyFill="1" applyBorder="1" applyAlignment="1" applyProtection="1">
      <alignment horizontal="center"/>
    </xf>
    <xf numFmtId="169" fontId="16" fillId="0" borderId="126" xfId="0" applyNumberFormat="1" applyFont="1" applyBorder="1" applyAlignment="1" applyProtection="1">
      <alignment horizontal="center" vertical="center"/>
    </xf>
    <xf numFmtId="169" fontId="16" fillId="0" borderId="0" xfId="0" applyNumberFormat="1" applyFont="1" applyBorder="1" applyAlignment="1" applyProtection="1">
      <alignment horizontal="center" vertical="center"/>
    </xf>
    <xf numFmtId="169" fontId="16" fillId="0" borderId="59" xfId="0" applyNumberFormat="1" applyFont="1" applyBorder="1" applyAlignment="1" applyProtection="1">
      <alignment horizontal="center" vertical="center"/>
    </xf>
    <xf numFmtId="169" fontId="16" fillId="0" borderId="161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/>
    </xf>
    <xf numFmtId="1" fontId="16" fillId="0" borderId="76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6" fillId="0" borderId="79" xfId="0" applyNumberFormat="1" applyFont="1" applyBorder="1" applyAlignment="1" applyProtection="1">
      <alignment horizontal="center" vertical="center"/>
    </xf>
    <xf numFmtId="1" fontId="14" fillId="29" borderId="56" xfId="0" applyNumberFormat="1" applyFont="1" applyFill="1" applyBorder="1" applyAlignment="1" applyProtection="1">
      <alignment horizontal="center" vertical="center"/>
      <protection locked="0"/>
    </xf>
    <xf numFmtId="4" fontId="14" fillId="25" borderId="167" xfId="0" applyNumberFormat="1" applyFont="1" applyFill="1" applyBorder="1" applyAlignment="1" applyProtection="1">
      <alignment horizontal="center"/>
    </xf>
    <xf numFmtId="1" fontId="16" fillId="0" borderId="89" xfId="0" applyNumberFormat="1" applyFont="1" applyBorder="1" applyAlignment="1" applyProtection="1">
      <alignment horizontal="center" vertical="center"/>
    </xf>
    <xf numFmtId="169" fontId="16" fillId="0" borderId="90" xfId="0" applyNumberFormat="1" applyFont="1" applyBorder="1" applyAlignment="1" applyProtection="1">
      <alignment horizontal="center" vertical="center"/>
    </xf>
    <xf numFmtId="1" fontId="16" fillId="0" borderId="90" xfId="0" applyNumberFormat="1" applyFont="1" applyBorder="1" applyAlignment="1" applyProtection="1">
      <alignment horizontal="center" vertical="center"/>
    </xf>
    <xf numFmtId="1" fontId="16" fillId="0" borderId="83" xfId="0" applyNumberFormat="1" applyFont="1" applyBorder="1" applyAlignment="1" applyProtection="1">
      <alignment horizontal="center" vertical="center"/>
    </xf>
    <xf numFmtId="1" fontId="0" fillId="0" borderId="16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4" fontId="21" fillId="0" borderId="85" xfId="0" applyNumberFormat="1" applyFont="1" applyBorder="1" applyAlignment="1" applyProtection="1">
      <alignment horizontal="center" vertical="center"/>
    </xf>
    <xf numFmtId="1" fontId="21" fillId="0" borderId="49" xfId="0" applyNumberFormat="1" applyFont="1" applyBorder="1" applyAlignment="1" applyProtection="1">
      <alignment horizontal="center" vertical="center"/>
    </xf>
    <xf numFmtId="0" fontId="47" fillId="3" borderId="28" xfId="0" applyFont="1" applyFill="1" applyBorder="1" applyAlignment="1" applyProtection="1">
      <alignment horizontal="center"/>
      <protection locked="0"/>
    </xf>
    <xf numFmtId="0" fontId="47" fillId="3" borderId="149" xfId="0" applyFont="1" applyFill="1" applyBorder="1" applyAlignment="1" applyProtection="1">
      <alignment horizontal="center"/>
      <protection locked="0"/>
    </xf>
    <xf numFmtId="4" fontId="20" fillId="26" borderId="169" xfId="0" applyNumberFormat="1" applyFont="1" applyFill="1" applyBorder="1" applyAlignment="1" applyProtection="1">
      <alignment horizontal="center"/>
    </xf>
    <xf numFmtId="2" fontId="12" fillId="26" borderId="27" xfId="0" applyNumberFormat="1" applyFont="1" applyFill="1" applyBorder="1" applyAlignment="1" applyProtection="1">
      <alignment horizontal="center"/>
    </xf>
    <xf numFmtId="4" fontId="26" fillId="25" borderId="169" xfId="0" applyNumberFormat="1" applyFont="1" applyFill="1" applyBorder="1" applyAlignment="1" applyProtection="1">
      <alignment horizontal="center"/>
    </xf>
    <xf numFmtId="4" fontId="20" fillId="26" borderId="170" xfId="0" applyNumberFormat="1" applyFont="1" applyFill="1" applyBorder="1" applyAlignment="1" applyProtection="1">
      <alignment horizontal="center"/>
    </xf>
    <xf numFmtId="2" fontId="12" fillId="26" borderId="171" xfId="0" applyNumberFormat="1" applyFont="1" applyFill="1" applyBorder="1" applyAlignment="1" applyProtection="1">
      <alignment horizontal="center"/>
    </xf>
    <xf numFmtId="4" fontId="26" fillId="25" borderId="156" xfId="0" applyNumberFormat="1" applyFont="1" applyFill="1" applyBorder="1" applyAlignment="1" applyProtection="1">
      <alignment horizontal="center"/>
    </xf>
    <xf numFmtId="0" fontId="0" fillId="43" borderId="0" xfId="0" applyFill="1" applyAlignment="1">
      <alignment horizontal="center"/>
    </xf>
    <xf numFmtId="0" fontId="23" fillId="3" borderId="51" xfId="0" applyFont="1" applyFill="1" applyBorder="1" applyAlignment="1" applyProtection="1">
      <alignment horizontal="centerContinuous"/>
      <protection locked="0"/>
    </xf>
    <xf numFmtId="0" fontId="3" fillId="0" borderId="0" xfId="0" applyFont="1"/>
    <xf numFmtId="0" fontId="23" fillId="3" borderId="52" xfId="0" applyFont="1" applyFill="1" applyBorder="1" applyAlignment="1" applyProtection="1">
      <alignment horizontal="centerContinuous"/>
      <protection locked="0"/>
    </xf>
    <xf numFmtId="2" fontId="37" fillId="43" borderId="49" xfId="0" applyNumberFormat="1" applyFont="1" applyFill="1" applyBorder="1" applyAlignment="1">
      <alignment horizontal="center"/>
    </xf>
    <xf numFmtId="0" fontId="37" fillId="43" borderId="49" xfId="0" applyFont="1" applyFill="1" applyBorder="1" applyAlignment="1">
      <alignment horizontal="center"/>
    </xf>
    <xf numFmtId="2" fontId="37" fillId="43" borderId="56" xfId="0" applyNumberFormat="1" applyFont="1" applyFill="1" applyBorder="1" applyAlignment="1">
      <alignment horizontal="center"/>
    </xf>
    <xf numFmtId="0" fontId="37" fillId="43" borderId="56" xfId="0" applyFont="1" applyFill="1" applyBorder="1" applyAlignment="1">
      <alignment horizontal="center"/>
    </xf>
    <xf numFmtId="0" fontId="72" fillId="43" borderId="49" xfId="0" applyFont="1" applyFill="1" applyBorder="1" applyAlignment="1">
      <alignment horizontal="center"/>
    </xf>
    <xf numFmtId="0" fontId="72" fillId="43" borderId="56" xfId="0" applyFont="1" applyFill="1" applyBorder="1" applyAlignment="1">
      <alignment horizontal="center"/>
    </xf>
    <xf numFmtId="2" fontId="37" fillId="43" borderId="50" xfId="0" applyNumberFormat="1" applyFont="1" applyFill="1" applyBorder="1" applyAlignment="1">
      <alignment horizontal="center"/>
    </xf>
    <xf numFmtId="0" fontId="72" fillId="43" borderId="50" xfId="0" applyFont="1" applyFill="1" applyBorder="1" applyAlignment="1">
      <alignment horizontal="center"/>
    </xf>
    <xf numFmtId="0" fontId="23" fillId="2" borderId="172" xfId="0" applyFont="1" applyFill="1" applyBorder="1" applyAlignment="1" applyProtection="1">
      <alignment horizontal="center"/>
      <protection locked="0"/>
    </xf>
    <xf numFmtId="0" fontId="89" fillId="21" borderId="173" xfId="0" applyFont="1" applyFill="1" applyBorder="1" applyAlignment="1" applyProtection="1">
      <alignment horizontal="center"/>
    </xf>
    <xf numFmtId="0" fontId="31" fillId="17" borderId="174" xfId="0" applyFont="1" applyFill="1" applyBorder="1" applyAlignment="1" applyProtection="1">
      <alignment horizontal="center"/>
    </xf>
    <xf numFmtId="0" fontId="23" fillId="2" borderId="87" xfId="0" applyFont="1" applyFill="1" applyBorder="1" applyAlignment="1" applyProtection="1">
      <alignment horizontal="center"/>
      <protection locked="0"/>
    </xf>
    <xf numFmtId="0" fontId="89" fillId="24" borderId="175" xfId="0" applyFont="1" applyFill="1" applyBorder="1" applyAlignment="1" applyProtection="1">
      <alignment horizontal="center"/>
      <protection locked="0"/>
    </xf>
    <xf numFmtId="0" fontId="31" fillId="14" borderId="176" xfId="0" applyFont="1" applyFill="1" applyBorder="1" applyAlignment="1" applyProtection="1">
      <alignment horizontal="center"/>
      <protection locked="0"/>
    </xf>
    <xf numFmtId="0" fontId="47" fillId="3" borderId="65" xfId="0" applyFont="1" applyFill="1" applyBorder="1" applyAlignment="1" applyProtection="1">
      <alignment horizontal="center"/>
      <protection locked="0"/>
    </xf>
    <xf numFmtId="4" fontId="26" fillId="25" borderId="153" xfId="0" applyNumberFormat="1" applyFont="1" applyFill="1" applyBorder="1" applyAlignment="1" applyProtection="1">
      <alignment horizontal="center"/>
    </xf>
    <xf numFmtId="4" fontId="26" fillId="25" borderId="159" xfId="0" applyNumberFormat="1" applyFont="1" applyFill="1" applyBorder="1" applyAlignment="1" applyProtection="1">
      <alignment horizontal="center"/>
    </xf>
    <xf numFmtId="0" fontId="47" fillId="3" borderId="87" xfId="0" applyFont="1" applyFill="1" applyBorder="1" applyAlignment="1" applyProtection="1">
      <alignment horizontal="center"/>
      <protection locked="0"/>
    </xf>
    <xf numFmtId="4" fontId="26" fillId="25" borderId="160" xfId="0" applyNumberFormat="1" applyFont="1" applyFill="1" applyBorder="1" applyAlignment="1" applyProtection="1">
      <alignment horizontal="center"/>
    </xf>
    <xf numFmtId="0" fontId="37" fillId="43" borderId="50" xfId="0" applyFont="1" applyFill="1" applyBorder="1" applyAlignment="1">
      <alignment horizontal="center"/>
    </xf>
    <xf numFmtId="0" fontId="92" fillId="23" borderId="135" xfId="0" applyFont="1" applyFill="1" applyBorder="1" applyAlignment="1" applyProtection="1">
      <alignment horizontal="center" vertical="center"/>
      <protection locked="0"/>
    </xf>
    <xf numFmtId="14" fontId="92" fillId="23" borderId="50" xfId="0" applyNumberFormat="1" applyFont="1" applyFill="1" applyBorder="1" applyAlignment="1" applyProtection="1">
      <alignment horizontal="center"/>
      <protection locked="0"/>
    </xf>
    <xf numFmtId="0" fontId="92" fillId="23" borderId="85" xfId="0" applyFont="1" applyFill="1" applyBorder="1" applyAlignment="1" applyProtection="1">
      <alignment horizontal="center" vertical="center"/>
      <protection locked="0"/>
    </xf>
    <xf numFmtId="0" fontId="92" fillId="23" borderId="49" xfId="0" applyFont="1" applyFill="1" applyBorder="1" applyAlignment="1" applyProtection="1">
      <alignment horizontal="center"/>
      <protection locked="0"/>
    </xf>
    <xf numFmtId="0" fontId="93" fillId="23" borderId="76" xfId="0" applyFont="1" applyFill="1" applyBorder="1" applyAlignment="1" applyProtection="1">
      <alignment horizontal="center"/>
      <protection locked="0"/>
    </xf>
    <xf numFmtId="2" fontId="62" fillId="23" borderId="85" xfId="0" applyNumberFormat="1" applyFont="1" applyFill="1" applyBorder="1" applyAlignment="1" applyProtection="1">
      <alignment horizontal="center"/>
      <protection locked="0"/>
    </xf>
    <xf numFmtId="0" fontId="62" fillId="23" borderId="49" xfId="0" applyFont="1" applyFill="1" applyBorder="1" applyAlignment="1">
      <alignment horizontal="center"/>
    </xf>
    <xf numFmtId="0" fontId="93" fillId="23" borderId="78" xfId="0" applyFont="1" applyFill="1" applyBorder="1" applyAlignment="1" applyProtection="1">
      <alignment horizontal="center"/>
      <protection locked="0"/>
    </xf>
    <xf numFmtId="2" fontId="62" fillId="23" borderId="110" xfId="0" applyNumberFormat="1" applyFont="1" applyFill="1" applyBorder="1" applyAlignment="1" applyProtection="1">
      <alignment horizontal="center"/>
      <protection locked="0"/>
    </xf>
    <xf numFmtId="0" fontId="62" fillId="23" borderId="56" xfId="0" applyFont="1" applyFill="1" applyBorder="1" applyAlignment="1">
      <alignment horizontal="center"/>
    </xf>
    <xf numFmtId="0" fontId="93" fillId="23" borderId="134" xfId="0" applyFont="1" applyFill="1" applyBorder="1" applyAlignment="1" applyProtection="1">
      <alignment horizontal="center"/>
      <protection locked="0"/>
    </xf>
    <xf numFmtId="2" fontId="62" fillId="23" borderId="135" xfId="0" applyNumberFormat="1" applyFont="1" applyFill="1" applyBorder="1" applyAlignment="1" applyProtection="1">
      <alignment horizontal="center"/>
      <protection locked="0"/>
    </xf>
    <xf numFmtId="0" fontId="62" fillId="23" borderId="50" xfId="0" applyFont="1" applyFill="1" applyBorder="1" applyAlignment="1">
      <alignment horizontal="center"/>
    </xf>
    <xf numFmtId="0" fontId="93" fillId="23" borderId="49" xfId="0" applyFont="1" applyFill="1" applyBorder="1" applyAlignment="1" applyProtection="1">
      <alignment horizontal="center"/>
      <protection locked="0"/>
    </xf>
    <xf numFmtId="2" fontId="62" fillId="23" borderId="49" xfId="0" applyNumberFormat="1" applyFont="1" applyFill="1" applyBorder="1" applyAlignment="1" applyProtection="1">
      <alignment horizontal="center"/>
      <protection locked="0"/>
    </xf>
    <xf numFmtId="0" fontId="93" fillId="23" borderId="0" xfId="0" applyFont="1" applyFill="1" applyBorder="1" applyAlignment="1" applyProtection="1">
      <alignment horizontal="center"/>
      <protection locked="0"/>
    </xf>
    <xf numFmtId="2" fontId="62" fillId="23" borderId="0" xfId="0" applyNumberFormat="1" applyFont="1" applyFill="1" applyBorder="1" applyAlignment="1" applyProtection="1">
      <alignment horizontal="center"/>
      <protection locked="0"/>
    </xf>
    <xf numFmtId="0" fontId="62" fillId="23" borderId="0" xfId="0" applyFont="1" applyFill="1" applyBorder="1" applyAlignment="1">
      <alignment horizont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 applyProtection="1">
      <alignment horizontal="left"/>
      <protection locked="0"/>
    </xf>
    <xf numFmtId="0" fontId="97" fillId="14" borderId="177" xfId="0" applyFont="1" applyFill="1" applyBorder="1" applyAlignment="1" applyProtection="1">
      <alignment horizontal="center" vertical="center"/>
      <protection locked="0"/>
    </xf>
    <xf numFmtId="0" fontId="97" fillId="14" borderId="177" xfId="0" applyFont="1" applyFill="1" applyBorder="1" applyAlignment="1" applyProtection="1">
      <alignment horizontal="center" vertical="center"/>
    </xf>
    <xf numFmtId="0" fontId="97" fillId="14" borderId="121" xfId="0" applyFont="1" applyFill="1" applyBorder="1" applyAlignment="1" applyProtection="1">
      <alignment horizontal="center" vertical="center"/>
    </xf>
    <xf numFmtId="0" fontId="97" fillId="14" borderId="51" xfId="0" applyFont="1" applyFill="1" applyBorder="1" applyAlignment="1" applyProtection="1">
      <alignment horizontal="center" vertical="center"/>
    </xf>
    <xf numFmtId="0" fontId="98" fillId="3" borderId="29" xfId="0" applyFont="1" applyFill="1" applyBorder="1" applyAlignment="1" applyProtection="1">
      <alignment horizontal="center" vertical="center"/>
      <protection locked="0"/>
    </xf>
    <xf numFmtId="0" fontId="98" fillId="3" borderId="10" xfId="0" quotePrefix="1" applyFont="1" applyFill="1" applyBorder="1" applyAlignment="1" applyProtection="1">
      <alignment horizontal="center" vertical="center"/>
      <protection locked="0"/>
    </xf>
    <xf numFmtId="0" fontId="98" fillId="3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/>
    </xf>
    <xf numFmtId="0" fontId="62" fillId="0" borderId="34" xfId="0" applyFont="1" applyBorder="1" applyAlignment="1" applyProtection="1">
      <alignment horizontal="center"/>
    </xf>
    <xf numFmtId="0" fontId="99" fillId="60" borderId="76" xfId="0" applyFont="1" applyFill="1" applyBorder="1" applyAlignment="1" applyProtection="1">
      <alignment horizontal="center" vertical="center"/>
      <protection locked="0"/>
    </xf>
    <xf numFmtId="49" fontId="100" fillId="0" borderId="77" xfId="0" applyNumberFormat="1" applyFont="1" applyBorder="1" applyAlignment="1">
      <alignment horizontal="center" vertical="center"/>
    </xf>
    <xf numFmtId="0" fontId="101" fillId="0" borderId="90" xfId="0" applyFont="1" applyBorder="1" applyAlignment="1"/>
    <xf numFmtId="0" fontId="101" fillId="0" borderId="90" xfId="0" applyFont="1" applyBorder="1" applyAlignment="1">
      <alignment horizontal="center"/>
    </xf>
    <xf numFmtId="173" fontId="100" fillId="0" borderId="76" xfId="5" applyNumberFormat="1" applyFont="1" applyBorder="1" applyAlignment="1" applyProtection="1">
      <alignment horizontal="center" vertical="center"/>
      <protection locked="0"/>
    </xf>
    <xf numFmtId="1" fontId="100" fillId="0" borderId="77" xfId="5" applyNumberFormat="1" applyFont="1" applyBorder="1" applyAlignment="1" applyProtection="1">
      <alignment horizontal="center" vertical="center"/>
      <protection locked="0"/>
    </xf>
    <xf numFmtId="0" fontId="101" fillId="0" borderId="90" xfId="0" applyNumberFormat="1" applyFont="1" applyBorder="1" applyAlignment="1">
      <alignment horizontal="center"/>
    </xf>
    <xf numFmtId="0" fontId="101" fillId="0" borderId="49" xfId="0" applyFont="1" applyBorder="1" applyAlignment="1">
      <alignment horizontal="center" vertical="center"/>
    </xf>
    <xf numFmtId="0" fontId="101" fillId="0" borderId="77" xfId="0" applyFont="1" applyBorder="1" applyAlignment="1">
      <alignment horizontal="center" vertical="center"/>
    </xf>
    <xf numFmtId="0" fontId="101" fillId="0" borderId="179" xfId="0" applyFont="1" applyBorder="1" applyAlignment="1">
      <alignment horizontal="center" vertical="center"/>
    </xf>
    <xf numFmtId="0" fontId="101" fillId="0" borderId="76" xfId="0" applyFont="1" applyBorder="1" applyAlignment="1">
      <alignment horizontal="left" vertical="center"/>
    </xf>
    <xf numFmtId="173" fontId="101" fillId="0" borderId="76" xfId="0" applyNumberFormat="1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1" fontId="102" fillId="43" borderId="10" xfId="5" applyNumberFormat="1" applyFont="1" applyFill="1" applyBorder="1" applyAlignment="1" applyProtection="1">
      <alignment horizontal="center"/>
      <protection locked="0"/>
    </xf>
    <xf numFmtId="0" fontId="101" fillId="0" borderId="76" xfId="0" applyFont="1" applyFill="1" applyBorder="1" applyAlignment="1">
      <alignment horizontal="left" vertical="center"/>
    </xf>
    <xf numFmtId="0" fontId="101" fillId="0" borderId="77" xfId="0" applyFont="1" applyFill="1" applyBorder="1" applyAlignment="1">
      <alignment horizontal="center" vertical="center"/>
    </xf>
    <xf numFmtId="1" fontId="100" fillId="0" borderId="10" xfId="5" applyNumberFormat="1" applyFont="1" applyBorder="1" applyAlignment="1" applyProtection="1">
      <alignment horizontal="center"/>
      <protection locked="0"/>
    </xf>
    <xf numFmtId="0" fontId="100" fillId="0" borderId="77" xfId="5" applyFont="1" applyBorder="1" applyAlignment="1" applyProtection="1">
      <alignment horizontal="center" vertical="center"/>
      <protection locked="0"/>
    </xf>
    <xf numFmtId="14" fontId="100" fillId="0" borderId="76" xfId="0" applyNumberFormat="1" applyFont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/>
    </xf>
    <xf numFmtId="0" fontId="100" fillId="0" borderId="86" xfId="0" applyFont="1" applyBorder="1" applyAlignment="1">
      <alignment horizontal="center" vertical="center"/>
    </xf>
    <xf numFmtId="0" fontId="103" fillId="0" borderId="76" xfId="0" applyFont="1" applyBorder="1" applyAlignment="1">
      <alignment horizontal="left" vertical="center"/>
    </xf>
    <xf numFmtId="0" fontId="100" fillId="0" borderId="77" xfId="0" applyFont="1" applyFill="1" applyBorder="1" applyAlignment="1">
      <alignment horizontal="center" vertical="center"/>
    </xf>
    <xf numFmtId="14" fontId="101" fillId="0" borderId="76" xfId="0" applyNumberFormat="1" applyFont="1" applyBorder="1" applyAlignment="1">
      <alignment horizontal="center" vertical="center"/>
    </xf>
    <xf numFmtId="0" fontId="101" fillId="0" borderId="85" xfId="0" applyFont="1" applyBorder="1" applyAlignment="1">
      <alignment vertical="center"/>
    </xf>
    <xf numFmtId="1" fontId="100" fillId="0" borderId="10" xfId="5" applyNumberFormat="1" applyFont="1" applyFill="1" applyBorder="1" applyAlignment="1" applyProtection="1">
      <alignment horizontal="center"/>
      <protection locked="0"/>
    </xf>
    <xf numFmtId="0" fontId="100" fillId="0" borderId="77" xfId="5" applyFont="1" applyFill="1" applyBorder="1" applyAlignment="1" applyProtection="1">
      <alignment horizontal="center" vertical="center"/>
      <protection locked="0"/>
    </xf>
    <xf numFmtId="14" fontId="101" fillId="0" borderId="76" xfId="0" applyNumberFormat="1" applyFont="1" applyFill="1" applyBorder="1" applyAlignment="1">
      <alignment horizontal="center" vertical="center"/>
    </xf>
    <xf numFmtId="0" fontId="101" fillId="0" borderId="85" xfId="0" applyFont="1" applyFill="1" applyBorder="1" applyAlignment="1">
      <alignment vertical="center"/>
    </xf>
    <xf numFmtId="0" fontId="101" fillId="0" borderId="49" xfId="0" applyFont="1" applyFill="1" applyBorder="1" applyAlignment="1">
      <alignment horizontal="center" vertical="center"/>
    </xf>
    <xf numFmtId="4" fontId="14" fillId="25" borderId="66" xfId="0" applyNumberFormat="1" applyFont="1" applyFill="1" applyBorder="1" applyAlignment="1" applyProtection="1">
      <alignment horizontal="center"/>
    </xf>
    <xf numFmtId="4" fontId="5" fillId="22" borderId="181" xfId="0" applyNumberFormat="1" applyFont="1" applyFill="1" applyBorder="1" applyAlignment="1" applyProtection="1">
      <alignment horizontal="center"/>
    </xf>
    <xf numFmtId="1" fontId="100" fillId="62" borderId="85" xfId="3" applyNumberFormat="1" applyFont="1" applyFill="1" applyBorder="1" applyAlignment="1" applyProtection="1">
      <alignment horizontal="centerContinuous" vertical="center"/>
      <protection locked="0"/>
    </xf>
    <xf numFmtId="1" fontId="100" fillId="0" borderId="85" xfId="3" applyNumberFormat="1" applyFont="1" applyFill="1" applyBorder="1" applyAlignment="1" applyProtection="1">
      <alignment horizontal="centerContinuous" vertical="center"/>
      <protection locked="0"/>
    </xf>
    <xf numFmtId="0" fontId="101" fillId="43" borderId="77" xfId="0" applyFont="1" applyFill="1" applyBorder="1" applyAlignment="1">
      <alignment horizontal="center" vertical="center"/>
    </xf>
    <xf numFmtId="0" fontId="101" fillId="43" borderId="85" xfId="0" applyFont="1" applyFill="1" applyBorder="1" applyAlignment="1">
      <alignment vertical="center"/>
    </xf>
    <xf numFmtId="0" fontId="101" fillId="43" borderId="49" xfId="0" applyFont="1" applyFill="1" applyBorder="1" applyAlignment="1">
      <alignment horizontal="center" vertical="center"/>
    </xf>
    <xf numFmtId="0" fontId="101" fillId="43" borderId="76" xfId="0" applyFont="1" applyFill="1" applyBorder="1" applyAlignment="1">
      <alignment horizontal="left" vertical="center"/>
    </xf>
    <xf numFmtId="0" fontId="100" fillId="43" borderId="77" xfId="5" applyFont="1" applyFill="1" applyBorder="1" applyAlignment="1" applyProtection="1">
      <alignment horizontal="center" vertical="center"/>
      <protection locked="0"/>
    </xf>
    <xf numFmtId="14" fontId="101" fillId="43" borderId="76" xfId="0" applyNumberFormat="1" applyFont="1" applyFill="1" applyBorder="1" applyAlignment="1">
      <alignment horizontal="center" vertical="center"/>
    </xf>
    <xf numFmtId="173" fontId="101" fillId="43" borderId="76" xfId="0" applyNumberFormat="1" applyFont="1" applyFill="1" applyBorder="1" applyAlignment="1">
      <alignment horizontal="center" vertical="center"/>
    </xf>
    <xf numFmtId="0" fontId="101" fillId="43" borderId="85" xfId="0" applyFont="1" applyFill="1" applyBorder="1" applyAlignment="1">
      <alignment horizontal="center" vertical="center"/>
    </xf>
    <xf numFmtId="49" fontId="100" fillId="43" borderId="77" xfId="0" applyNumberFormat="1" applyFont="1" applyFill="1" applyBorder="1" applyAlignment="1">
      <alignment horizontal="center" vertical="center"/>
    </xf>
    <xf numFmtId="0" fontId="98" fillId="3" borderId="27" xfId="0" quotePrefix="1" applyFont="1" applyFill="1" applyBorder="1" applyAlignment="1" applyProtection="1">
      <alignment horizontal="center" vertical="center"/>
      <protection locked="0"/>
    </xf>
    <xf numFmtId="0" fontId="98" fillId="3" borderId="34" xfId="0" quotePrefix="1" applyFont="1" applyFill="1" applyBorder="1" applyAlignment="1" applyProtection="1">
      <alignment horizontal="center" vertical="center"/>
      <protection locked="0"/>
    </xf>
    <xf numFmtId="0" fontId="0" fillId="50" borderId="182" xfId="0" applyFill="1" applyBorder="1"/>
    <xf numFmtId="0" fontId="0" fillId="0" borderId="0" xfId="0" applyAlignment="1">
      <alignment horizontal="center"/>
    </xf>
    <xf numFmtId="0" fontId="99" fillId="60" borderId="182" xfId="0" applyFont="1" applyFill="1" applyBorder="1" applyAlignment="1" applyProtection="1">
      <alignment horizontal="center" vertical="center"/>
      <protection locked="0"/>
    </xf>
    <xf numFmtId="0" fontId="101" fillId="43" borderId="182" xfId="0" applyFont="1" applyFill="1" applyBorder="1" applyAlignment="1">
      <alignment vertical="center"/>
    </xf>
    <xf numFmtId="4" fontId="14" fillId="25" borderId="182" xfId="0" applyNumberFormat="1" applyFont="1" applyFill="1" applyBorder="1" applyAlignment="1" applyProtection="1">
      <alignment horizontal="center"/>
    </xf>
    <xf numFmtId="4" fontId="5" fillId="22" borderId="182" xfId="0" applyNumberFormat="1" applyFont="1" applyFill="1" applyBorder="1" applyAlignment="1" applyProtection="1">
      <alignment horizontal="center"/>
    </xf>
    <xf numFmtId="167" fontId="15" fillId="11" borderId="182" xfId="0" quotePrefix="1" applyNumberFormat="1" applyFont="1" applyFill="1" applyBorder="1" applyAlignment="1" applyProtection="1">
      <alignment horizontal="center"/>
    </xf>
    <xf numFmtId="1" fontId="7" fillId="11" borderId="182" xfId="0" applyNumberFormat="1" applyFont="1" applyFill="1" applyBorder="1" applyAlignment="1" applyProtection="1">
      <alignment horizontal="center"/>
    </xf>
    <xf numFmtId="2" fontId="14" fillId="16" borderId="182" xfId="0" quotePrefix="1" applyNumberFormat="1" applyFont="1" applyFill="1" applyBorder="1" applyAlignment="1" applyProtection="1">
      <alignment horizontal="center"/>
    </xf>
    <xf numFmtId="167" fontId="16" fillId="6" borderId="182" xfId="0" quotePrefix="1" applyNumberFormat="1" applyFont="1" applyFill="1" applyBorder="1" applyAlignment="1" applyProtection="1">
      <alignment horizontal="center"/>
    </xf>
    <xf numFmtId="0" fontId="4" fillId="6" borderId="182" xfId="0" applyFont="1" applyFill="1" applyBorder="1" applyAlignment="1" applyProtection="1">
      <alignment horizontal="center"/>
    </xf>
    <xf numFmtId="168" fontId="4" fillId="6" borderId="182" xfId="0" applyNumberFormat="1" applyFont="1" applyFill="1" applyBorder="1" applyAlignment="1" applyProtection="1">
      <alignment horizontal="center"/>
    </xf>
    <xf numFmtId="171" fontId="4" fillId="6" borderId="182" xfId="0" applyNumberFormat="1" applyFont="1" applyFill="1" applyBorder="1" applyAlignment="1" applyProtection="1">
      <alignment horizontal="center"/>
    </xf>
    <xf numFmtId="0" fontId="100" fillId="43" borderId="86" xfId="0" applyFont="1" applyFill="1" applyBorder="1" applyAlignment="1">
      <alignment horizontal="center" vertical="center"/>
    </xf>
    <xf numFmtId="4" fontId="14" fillId="25" borderId="58" xfId="0" applyNumberFormat="1" applyFont="1" applyFill="1" applyBorder="1" applyAlignment="1" applyProtection="1">
      <alignment horizontal="center"/>
    </xf>
    <xf numFmtId="4" fontId="5" fillId="22" borderId="58" xfId="0" applyNumberFormat="1" applyFont="1" applyFill="1" applyBorder="1" applyAlignment="1" applyProtection="1">
      <alignment horizontal="center"/>
    </xf>
    <xf numFmtId="167" fontId="15" fillId="11" borderId="58" xfId="0" quotePrefix="1" applyNumberFormat="1" applyFont="1" applyFill="1" applyBorder="1" applyAlignment="1" applyProtection="1">
      <alignment horizontal="center"/>
    </xf>
    <xf numFmtId="1" fontId="7" fillId="11" borderId="58" xfId="0" applyNumberFormat="1" applyFont="1" applyFill="1" applyBorder="1" applyAlignment="1" applyProtection="1">
      <alignment horizontal="center"/>
    </xf>
    <xf numFmtId="2" fontId="14" fillId="16" borderId="58" xfId="0" quotePrefix="1" applyNumberFormat="1" applyFont="1" applyFill="1" applyBorder="1" applyAlignment="1" applyProtection="1">
      <alignment horizontal="center"/>
    </xf>
    <xf numFmtId="167" fontId="16" fillId="6" borderId="58" xfId="0" quotePrefix="1" applyNumberFormat="1" applyFont="1" applyFill="1" applyBorder="1" applyAlignment="1" applyProtection="1">
      <alignment horizontal="center"/>
    </xf>
    <xf numFmtId="0" fontId="4" fillId="6" borderId="58" xfId="0" applyFont="1" applyFill="1" applyBorder="1" applyAlignment="1" applyProtection="1">
      <alignment horizontal="center"/>
    </xf>
    <xf numFmtId="168" fontId="4" fillId="6" borderId="58" xfId="0" applyNumberFormat="1" applyFont="1" applyFill="1" applyBorder="1" applyAlignment="1" applyProtection="1">
      <alignment horizontal="center"/>
    </xf>
    <xf numFmtId="171" fontId="4" fillId="6" borderId="58" xfId="0" applyNumberFormat="1" applyFont="1" applyFill="1" applyBorder="1" applyAlignment="1" applyProtection="1">
      <alignment horizontal="center"/>
    </xf>
    <xf numFmtId="0" fontId="98" fillId="3" borderId="198" xfId="0" quotePrefix="1" applyFont="1" applyFill="1" applyBorder="1" applyAlignment="1" applyProtection="1">
      <alignment horizontal="center" vertical="center"/>
      <protection locked="0"/>
    </xf>
    <xf numFmtId="0" fontId="100" fillId="43" borderId="77" xfId="0" applyFont="1" applyFill="1" applyBorder="1" applyAlignment="1">
      <alignment horizontal="center" vertical="center"/>
    </xf>
    <xf numFmtId="0" fontId="100" fillId="43" borderId="49" xfId="0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vertical="center"/>
    </xf>
    <xf numFmtId="0" fontId="100" fillId="43" borderId="202" xfId="0" applyFont="1" applyFill="1" applyBorder="1" applyAlignment="1">
      <alignment horizontal="center" vertical="center"/>
    </xf>
    <xf numFmtId="0" fontId="100" fillId="43" borderId="204" xfId="0" applyFont="1" applyFill="1" applyBorder="1" applyAlignment="1">
      <alignment vertical="center"/>
    </xf>
    <xf numFmtId="0" fontId="101" fillId="43" borderId="182" xfId="0" applyFont="1" applyFill="1" applyBorder="1" applyAlignment="1">
      <alignment horizontal="center" vertical="center"/>
    </xf>
    <xf numFmtId="0" fontId="101" fillId="43" borderId="205" xfId="0" applyFont="1" applyFill="1" applyBorder="1" applyAlignment="1">
      <alignment horizontal="center" vertical="center"/>
    </xf>
    <xf numFmtId="0" fontId="101" fillId="43" borderId="204" xfId="0" applyFont="1" applyFill="1" applyBorder="1" applyAlignment="1">
      <alignment vertical="center"/>
    </xf>
    <xf numFmtId="0" fontId="101" fillId="43" borderId="202" xfId="0" applyFont="1" applyFill="1" applyBorder="1" applyAlignment="1">
      <alignment horizontal="center" vertical="center"/>
    </xf>
    <xf numFmtId="0" fontId="120" fillId="60" borderId="76" xfId="0" applyFont="1" applyFill="1" applyBorder="1" applyAlignment="1" applyProtection="1">
      <alignment horizontal="center" vertical="center"/>
      <protection locked="0"/>
    </xf>
    <xf numFmtId="0" fontId="100" fillId="0" borderId="76" xfId="0" applyFont="1" applyBorder="1" applyAlignment="1">
      <alignment horizontal="left" vertical="center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1" fillId="0" borderId="207" xfId="0" applyFont="1" applyBorder="1" applyAlignment="1">
      <alignment horizontal="center"/>
    </xf>
    <xf numFmtId="1" fontId="100" fillId="0" borderId="0" xfId="5" applyNumberFormat="1" applyFont="1" applyBorder="1" applyAlignment="1" applyProtection="1">
      <alignment horizontal="center"/>
      <protection locked="0"/>
    </xf>
    <xf numFmtId="1" fontId="100" fillId="0" borderId="0" xfId="5" applyNumberFormat="1" applyFont="1" applyFill="1" applyBorder="1" applyAlignment="1" applyProtection="1">
      <alignment horizontal="center"/>
      <protection locked="0"/>
    </xf>
    <xf numFmtId="0" fontId="98" fillId="3" borderId="199" xfId="0" quotePrefix="1" applyFont="1" applyFill="1" applyBorder="1" applyAlignment="1" applyProtection="1">
      <alignment horizontal="center" vertical="center"/>
      <protection locked="0"/>
    </xf>
    <xf numFmtId="1" fontId="100" fillId="43" borderId="0" xfId="5" applyNumberFormat="1" applyFont="1" applyFill="1" applyBorder="1" applyAlignment="1" applyProtection="1">
      <alignment horizontal="center"/>
      <protection locked="0"/>
    </xf>
    <xf numFmtId="0" fontId="99" fillId="60" borderId="206" xfId="0" applyFont="1" applyFill="1" applyBorder="1" applyAlignment="1" applyProtection="1">
      <alignment horizontal="center" vertical="center"/>
      <protection locked="0"/>
    </xf>
    <xf numFmtId="49" fontId="100" fillId="0" borderId="205" xfId="0" applyNumberFormat="1" applyFont="1" applyBorder="1" applyAlignment="1">
      <alignment horizontal="center" vertical="center"/>
    </xf>
    <xf numFmtId="0" fontId="101" fillId="43" borderId="206" xfId="0" applyFont="1" applyFill="1" applyBorder="1" applyAlignment="1">
      <alignment horizontal="left" vertical="center"/>
    </xf>
    <xf numFmtId="1" fontId="100" fillId="0" borderId="199" xfId="5" applyNumberFormat="1" applyFont="1" applyFill="1" applyBorder="1" applyAlignment="1" applyProtection="1">
      <alignment horizontal="center"/>
      <protection locked="0"/>
    </xf>
    <xf numFmtId="0" fontId="100" fillId="0" borderId="205" xfId="5" applyFont="1" applyFill="1" applyBorder="1" applyAlignment="1" applyProtection="1">
      <alignment horizontal="center" vertical="center"/>
      <protection locked="0"/>
    </xf>
    <xf numFmtId="14" fontId="101" fillId="0" borderId="206" xfId="0" applyNumberFormat="1" applyFont="1" applyFill="1" applyBorder="1" applyAlignment="1">
      <alignment horizontal="center" vertical="center"/>
    </xf>
    <xf numFmtId="0" fontId="101" fillId="0" borderId="205" xfId="0" applyFont="1" applyFill="1" applyBorder="1" applyAlignment="1">
      <alignment horizontal="center" vertical="center"/>
    </xf>
    <xf numFmtId="0" fontId="100" fillId="0" borderId="200" xfId="0" applyFont="1" applyBorder="1" applyAlignment="1">
      <alignment horizontal="center" vertical="center"/>
    </xf>
    <xf numFmtId="167" fontId="15" fillId="11" borderId="204" xfId="0" quotePrefix="1" applyNumberFormat="1" applyFont="1" applyFill="1" applyBorder="1" applyAlignment="1" applyProtection="1">
      <alignment horizontal="center"/>
    </xf>
    <xf numFmtId="1" fontId="7" fillId="11" borderId="202" xfId="0" applyNumberFormat="1" applyFont="1" applyFill="1" applyBorder="1" applyAlignment="1" applyProtection="1">
      <alignment horizontal="center"/>
    </xf>
    <xf numFmtId="1" fontId="100" fillId="43" borderId="10" xfId="5" applyNumberFormat="1" applyFont="1" applyFill="1" applyBorder="1" applyAlignment="1" applyProtection="1">
      <alignment horizontal="center"/>
      <protection locked="0"/>
    </xf>
    <xf numFmtId="0" fontId="100" fillId="43" borderId="76" xfId="0" applyFont="1" applyFill="1" applyBorder="1" applyAlignment="1">
      <alignment horizontal="left" vertical="center"/>
    </xf>
    <xf numFmtId="49" fontId="121" fillId="43" borderId="201" xfId="3" applyNumberFormat="1" applyFont="1" applyFill="1" applyBorder="1" applyAlignment="1" applyProtection="1">
      <alignment horizontal="center"/>
    </xf>
    <xf numFmtId="49" fontId="121" fillId="43" borderId="204" xfId="3" applyNumberFormat="1" applyFont="1" applyFill="1" applyBorder="1" applyAlignment="1" applyProtection="1">
      <alignment horizontal="center"/>
    </xf>
    <xf numFmtId="49" fontId="3" fillId="43" borderId="201" xfId="3" applyNumberFormat="1" applyFont="1" applyFill="1" applyBorder="1" applyAlignment="1" applyProtection="1">
      <alignment horizontal="center"/>
    </xf>
    <xf numFmtId="49" fontId="3" fillId="43" borderId="204" xfId="3" applyNumberFormat="1" applyFont="1" applyFill="1" applyBorder="1" applyAlignment="1" applyProtection="1">
      <alignment horizontal="center"/>
    </xf>
    <xf numFmtId="0" fontId="98" fillId="3" borderId="199" xfId="0" applyFont="1" applyFill="1" applyBorder="1" applyAlignment="1" applyProtection="1">
      <alignment horizontal="center" vertical="center"/>
      <protection locked="0"/>
    </xf>
    <xf numFmtId="0" fontId="62" fillId="0" borderId="199" xfId="0" applyFont="1" applyBorder="1" applyAlignment="1" applyProtection="1">
      <alignment horizontal="left"/>
    </xf>
    <xf numFmtId="0" fontId="39" fillId="0" borderId="202" xfId="3" applyBorder="1" applyAlignment="1" applyProtection="1"/>
    <xf numFmtId="0" fontId="62" fillId="43" borderId="199" xfId="0" applyFont="1" applyFill="1" applyBorder="1" applyAlignment="1" applyProtection="1">
      <alignment horizontal="left"/>
    </xf>
    <xf numFmtId="0" fontId="62" fillId="43" borderId="34" xfId="0" applyFont="1" applyFill="1" applyBorder="1" applyAlignment="1" applyProtection="1">
      <alignment horizontal="center"/>
    </xf>
    <xf numFmtId="0" fontId="101" fillId="43" borderId="182" xfId="0" applyFont="1" applyFill="1" applyBorder="1" applyAlignment="1">
      <alignment horizontal="left" vertical="center"/>
    </xf>
    <xf numFmtId="1" fontId="100" fillId="43" borderId="200" xfId="5" applyNumberFormat="1" applyFont="1" applyFill="1" applyBorder="1" applyAlignment="1" applyProtection="1">
      <alignment horizontal="center"/>
      <protection locked="0"/>
    </xf>
    <xf numFmtId="0" fontId="100" fillId="43" borderId="192" xfId="5" applyFont="1" applyFill="1" applyBorder="1" applyAlignment="1" applyProtection="1">
      <alignment horizontal="center" vertical="center"/>
      <protection locked="0"/>
    </xf>
    <xf numFmtId="14" fontId="101" fillId="43" borderId="193" xfId="0" applyNumberFormat="1" applyFont="1" applyFill="1" applyBorder="1" applyAlignment="1">
      <alignment horizontal="center" vertical="center"/>
    </xf>
    <xf numFmtId="0" fontId="100" fillId="43" borderId="182" xfId="0" applyFont="1" applyFill="1" applyBorder="1" applyAlignment="1">
      <alignment horizontal="center" vertical="center"/>
    </xf>
    <xf numFmtId="1" fontId="100" fillId="43" borderId="182" xfId="5" applyNumberFormat="1" applyFont="1" applyFill="1" applyBorder="1" applyAlignment="1" applyProtection="1">
      <alignment horizontal="center"/>
      <protection locked="0"/>
    </xf>
    <xf numFmtId="49" fontId="100" fillId="43" borderId="205" xfId="0" applyNumberFormat="1" applyFont="1" applyFill="1" applyBorder="1" applyAlignment="1">
      <alignment horizontal="center" vertical="center"/>
    </xf>
    <xf numFmtId="1" fontId="100" fillId="43" borderId="199" xfId="5" applyNumberFormat="1" applyFont="1" applyFill="1" applyBorder="1" applyAlignment="1" applyProtection="1">
      <alignment horizontal="center"/>
      <protection locked="0"/>
    </xf>
    <xf numFmtId="0" fontId="100" fillId="43" borderId="205" xfId="5" applyFont="1" applyFill="1" applyBorder="1" applyAlignment="1" applyProtection="1">
      <alignment horizontal="center" vertical="center"/>
      <protection locked="0"/>
    </xf>
    <xf numFmtId="14" fontId="101" fillId="43" borderId="206" xfId="0" applyNumberFormat="1" applyFont="1" applyFill="1" applyBorder="1" applyAlignment="1">
      <alignment horizontal="center" vertical="center"/>
    </xf>
    <xf numFmtId="0" fontId="100" fillId="43" borderId="200" xfId="0" applyFont="1" applyFill="1" applyBorder="1" applyAlignment="1">
      <alignment horizontal="center" vertical="center"/>
    </xf>
    <xf numFmtId="0" fontId="102" fillId="43" borderId="85" xfId="0" applyFont="1" applyFill="1" applyBorder="1" applyAlignment="1">
      <alignment vertical="center"/>
    </xf>
    <xf numFmtId="0" fontId="100" fillId="43" borderId="203" xfId="0" applyFont="1" applyFill="1" applyBorder="1" applyAlignment="1">
      <alignment horizontal="center" vertical="center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0" fontId="98" fillId="96" borderId="10" xfId="0" quotePrefix="1" applyFont="1" applyFill="1" applyBorder="1" applyAlignment="1" applyProtection="1">
      <alignment horizontal="center" vertical="center"/>
      <protection locked="0"/>
    </xf>
    <xf numFmtId="0" fontId="26" fillId="29" borderId="43" xfId="0" applyFont="1" applyFill="1" applyBorder="1" applyAlignment="1" applyProtection="1">
      <alignment horizontal="center" vertical="center"/>
    </xf>
    <xf numFmtId="0" fontId="26" fillId="29" borderId="195" xfId="0" applyFont="1" applyFill="1" applyBorder="1" applyAlignment="1" applyProtection="1">
      <alignment horizontal="center" vertical="center"/>
      <protection locked="0"/>
    </xf>
    <xf numFmtId="0" fontId="26" fillId="29" borderId="34" xfId="0" applyFont="1" applyFill="1" applyBorder="1" applyAlignment="1" applyProtection="1">
      <alignment horizontal="left" vertical="center"/>
    </xf>
    <xf numFmtId="0" fontId="26" fillId="29" borderId="34" xfId="0" applyFont="1" applyFill="1" applyBorder="1" applyAlignment="1" applyProtection="1">
      <alignment horizontal="center" vertical="center"/>
    </xf>
    <xf numFmtId="169" fontId="122" fillId="29" borderId="68" xfId="0" applyNumberFormat="1" applyFont="1" applyFill="1" applyBorder="1" applyAlignment="1" applyProtection="1">
      <alignment horizontal="center" vertical="center"/>
      <protection locked="0"/>
    </xf>
    <xf numFmtId="169" fontId="122" fillId="29" borderId="70" xfId="0" applyNumberFormat="1" applyFont="1" applyFill="1" applyBorder="1" applyAlignment="1" applyProtection="1">
      <alignment horizontal="center" vertical="center"/>
      <protection locked="0"/>
    </xf>
    <xf numFmtId="169" fontId="122" fillId="29" borderId="103" xfId="0" applyNumberFormat="1" applyFont="1" applyFill="1" applyBorder="1" applyAlignment="1" applyProtection="1">
      <alignment horizontal="center" vertical="center"/>
      <protection locked="0"/>
    </xf>
    <xf numFmtId="167" fontId="26" fillId="29" borderId="68" xfId="0" applyNumberFormat="1" applyFont="1" applyFill="1" applyBorder="1" applyAlignment="1" applyProtection="1">
      <alignment vertical="center"/>
    </xf>
    <xf numFmtId="3" fontId="26" fillId="29" borderId="54" xfId="0" applyNumberFormat="1" applyFont="1" applyFill="1" applyBorder="1" applyAlignment="1" applyProtection="1">
      <alignment horizontal="center" vertical="center"/>
      <protection locked="0"/>
    </xf>
    <xf numFmtId="3" fontId="26" fillId="29" borderId="87" xfId="0" applyNumberFormat="1" applyFont="1" applyFill="1" applyBorder="1" applyAlignment="1" applyProtection="1">
      <alignment horizontal="center" vertical="center"/>
      <protection locked="0"/>
    </xf>
    <xf numFmtId="3" fontId="26" fillId="29" borderId="70" xfId="0" applyNumberFormat="1" applyFont="1" applyFill="1" applyBorder="1" applyAlignment="1" applyProtection="1">
      <alignment horizontal="center" vertical="center"/>
      <protection locked="0"/>
    </xf>
    <xf numFmtId="3" fontId="26" fillId="29" borderId="103" xfId="0" applyNumberFormat="1" applyFont="1" applyFill="1" applyBorder="1" applyAlignment="1" applyProtection="1">
      <alignment horizontal="center" vertical="center"/>
    </xf>
    <xf numFmtId="3" fontId="26" fillId="29" borderId="52" xfId="0" applyNumberFormat="1" applyFont="1" applyFill="1" applyBorder="1" applyAlignment="1" applyProtection="1">
      <alignment horizontal="center" vertical="center"/>
      <protection locked="0"/>
    </xf>
    <xf numFmtId="169" fontId="26" fillId="29" borderId="71" xfId="0" applyNumberFormat="1" applyFont="1" applyFill="1" applyBorder="1" applyAlignment="1" applyProtection="1">
      <alignment horizontal="center" vertical="center"/>
      <protection locked="0"/>
    </xf>
    <xf numFmtId="3" fontId="26" fillId="29" borderId="71" xfId="1" applyNumberFormat="1" applyFont="1" applyFill="1" applyBorder="1" applyAlignment="1" applyProtection="1">
      <alignment horizontal="center" vertical="center"/>
      <protection locked="0"/>
    </xf>
    <xf numFmtId="2" fontId="26" fillId="95" borderId="71" xfId="0" applyNumberFormat="1" applyFont="1" applyFill="1" applyBorder="1" applyAlignment="1" applyProtection="1">
      <alignment horizontal="center" vertical="center"/>
      <protection locked="0"/>
    </xf>
    <xf numFmtId="1" fontId="26" fillId="95" borderId="56" xfId="0" applyNumberFormat="1" applyFont="1" applyFill="1" applyBorder="1" applyAlignment="1" applyProtection="1">
      <alignment horizontal="center" vertical="center"/>
    </xf>
    <xf numFmtId="1" fontId="26" fillId="95" borderId="79" xfId="0" applyNumberFormat="1" applyFont="1" applyFill="1" applyBorder="1" applyAlignment="1" applyProtection="1">
      <alignment horizontal="center" vertical="center"/>
    </xf>
    <xf numFmtId="1" fontId="26" fillId="29" borderId="0" xfId="0" applyNumberFormat="1" applyFont="1" applyFill="1" applyBorder="1" applyAlignment="1" applyProtection="1">
      <alignment horizontal="center" vertical="center"/>
    </xf>
    <xf numFmtId="0" fontId="26" fillId="29" borderId="195" xfId="0" applyFont="1" applyFill="1" applyBorder="1" applyAlignment="1" applyProtection="1">
      <alignment horizontal="left" vertical="center"/>
    </xf>
    <xf numFmtId="0" fontId="26" fillId="29" borderId="196" xfId="0" applyFont="1" applyFill="1" applyBorder="1" applyAlignment="1" applyProtection="1">
      <alignment horizontal="center" vertical="center"/>
    </xf>
    <xf numFmtId="169" fontId="26" fillId="29" borderId="127" xfId="0" applyNumberFormat="1" applyFont="1" applyFill="1" applyBorder="1" applyAlignment="1" applyProtection="1">
      <alignment vertical="center"/>
      <protection locked="0"/>
    </xf>
    <xf numFmtId="169" fontId="26" fillId="29" borderId="0" xfId="0" applyNumberFormat="1" applyFont="1" applyFill="1" applyBorder="1" applyAlignment="1" applyProtection="1">
      <alignment vertical="center"/>
      <protection locked="0"/>
    </xf>
    <xf numFmtId="167" fontId="26" fillId="29" borderId="197" xfId="0" applyNumberFormat="1" applyFont="1" applyFill="1" applyBorder="1" applyAlignment="1" applyProtection="1">
      <alignment vertical="center"/>
    </xf>
    <xf numFmtId="3" fontId="26" fillId="29" borderId="71" xfId="0" applyNumberFormat="1" applyFont="1" applyFill="1" applyBorder="1" applyAlignment="1" applyProtection="1">
      <alignment horizontal="center" vertical="center"/>
      <protection locked="0"/>
    </xf>
    <xf numFmtId="3" fontId="26" fillId="29" borderId="54" xfId="0" applyNumberFormat="1" applyFont="1" applyFill="1" applyBorder="1" applyAlignment="1" applyProtection="1">
      <alignment horizontal="right" vertical="center"/>
    </xf>
    <xf numFmtId="1" fontId="123" fillId="94" borderId="194" xfId="0" applyNumberFormat="1" applyFont="1" applyFill="1" applyBorder="1" applyAlignment="1" applyProtection="1">
      <alignment horizontal="center" vertical="center"/>
    </xf>
    <xf numFmtId="1" fontId="26" fillId="95" borderId="54" xfId="0" applyNumberFormat="1" applyFont="1" applyFill="1" applyBorder="1" applyAlignment="1" applyProtection="1">
      <alignment horizontal="center" vertical="center"/>
    </xf>
    <xf numFmtId="14" fontId="100" fillId="43" borderId="76" xfId="0" applyNumberFormat="1" applyFont="1" applyFill="1" applyBorder="1" applyAlignment="1">
      <alignment horizontal="center" vertical="center"/>
    </xf>
    <xf numFmtId="0" fontId="0" fillId="50" borderId="0" xfId="0" applyFill="1" applyAlignment="1">
      <alignment vertical="center"/>
    </xf>
    <xf numFmtId="0" fontId="101" fillId="43" borderId="179" xfId="0" applyFont="1" applyFill="1" applyBorder="1" applyAlignment="1">
      <alignment horizontal="center" vertical="center"/>
    </xf>
    <xf numFmtId="0" fontId="100" fillId="43" borderId="206" xfId="0" applyFont="1" applyFill="1" applyBorder="1" applyAlignment="1">
      <alignment horizontal="left" vertical="center"/>
    </xf>
    <xf numFmtId="0" fontId="100" fillId="43" borderId="97" xfId="0" applyNumberFormat="1" applyFont="1" applyFill="1" applyBorder="1" applyAlignment="1" applyProtection="1">
      <alignment horizontal="center" vertical="center"/>
    </xf>
    <xf numFmtId="0" fontId="100" fillId="43" borderId="57" xfId="0" applyFont="1" applyFill="1" applyBorder="1" applyAlignment="1">
      <alignment horizontal="center" vertical="center"/>
    </xf>
    <xf numFmtId="1" fontId="127" fillId="0" borderId="57" xfId="0" applyNumberFormat="1" applyFont="1" applyBorder="1" applyAlignment="1" applyProtection="1">
      <alignment horizontal="center" vertical="center"/>
    </xf>
    <xf numFmtId="2" fontId="127" fillId="0" borderId="57" xfId="0" applyNumberFormat="1" applyFont="1" applyBorder="1" applyAlignment="1" applyProtection="1">
      <alignment horizontal="center" vertical="center"/>
    </xf>
    <xf numFmtId="1" fontId="100" fillId="0" borderId="57" xfId="0" applyNumberFormat="1" applyFont="1" applyBorder="1" applyAlignment="1" applyProtection="1">
      <alignment horizontal="center" vertical="center"/>
    </xf>
    <xf numFmtId="1" fontId="127" fillId="0" borderId="91" xfId="0" applyNumberFormat="1" applyFont="1" applyBorder="1" applyAlignment="1" applyProtection="1">
      <alignment horizontal="center" vertical="center"/>
    </xf>
    <xf numFmtId="3" fontId="100" fillId="43" borderId="85" xfId="0" applyNumberFormat="1" applyFont="1" applyFill="1" applyBorder="1" applyAlignment="1" applyProtection="1">
      <alignment horizontal="center" vertical="center"/>
    </xf>
    <xf numFmtId="2" fontId="127" fillId="0" borderId="49" xfId="0" applyNumberFormat="1" applyFont="1" applyBorder="1" applyAlignment="1" applyProtection="1">
      <alignment horizontal="center" vertical="center"/>
    </xf>
    <xf numFmtId="3" fontId="100" fillId="43" borderId="97" xfId="0" applyNumberFormat="1" applyFont="1" applyFill="1" applyBorder="1" applyAlignment="1" applyProtection="1">
      <alignment horizontal="center" vertical="center"/>
    </xf>
    <xf numFmtId="3" fontId="100" fillId="0" borderId="85" xfId="0" applyNumberFormat="1" applyFont="1" applyBorder="1" applyAlignment="1" applyProtection="1">
      <alignment horizontal="center" vertical="center"/>
    </xf>
    <xf numFmtId="0" fontId="100" fillId="0" borderId="49" xfId="0" applyFont="1" applyBorder="1" applyAlignment="1">
      <alignment horizontal="center" vertical="center"/>
    </xf>
    <xf numFmtId="3" fontId="100" fillId="0" borderId="88" xfId="0" applyNumberFormat="1" applyFont="1" applyBorder="1" applyAlignment="1" applyProtection="1">
      <alignment horizontal="center" vertical="center"/>
    </xf>
    <xf numFmtId="0" fontId="100" fillId="0" borderId="57" xfId="0" applyFont="1" applyBorder="1" applyAlignment="1">
      <alignment horizontal="center" vertical="center"/>
    </xf>
    <xf numFmtId="3" fontId="100" fillId="43" borderId="76" xfId="0" applyNumberFormat="1" applyFont="1" applyFill="1" applyBorder="1" applyAlignment="1" applyProtection="1">
      <alignment horizontal="center" vertical="center"/>
    </xf>
    <xf numFmtId="1" fontId="127" fillId="43" borderId="49" xfId="0" applyNumberFormat="1" applyFont="1" applyFill="1" applyBorder="1" applyAlignment="1" applyProtection="1">
      <alignment horizontal="center" vertical="center"/>
    </xf>
    <xf numFmtId="3" fontId="100" fillId="0" borderId="76" xfId="0" applyNumberFormat="1" applyFont="1" applyBorder="1" applyAlignment="1" applyProtection="1">
      <alignment horizontal="center" vertical="center"/>
    </xf>
    <xf numFmtId="1" fontId="127" fillId="0" borderId="49" xfId="0" applyNumberFormat="1" applyFont="1" applyBorder="1" applyAlignment="1" applyProtection="1">
      <alignment horizontal="center" vertical="center"/>
    </xf>
    <xf numFmtId="3" fontId="100" fillId="43" borderId="88" xfId="0" applyNumberFormat="1" applyFont="1" applyFill="1" applyBorder="1" applyAlignment="1" applyProtection="1">
      <alignment horizontal="center" vertical="center"/>
    </xf>
    <xf numFmtId="1" fontId="127" fillId="43" borderId="57" xfId="0" applyNumberFormat="1" applyFont="1" applyFill="1" applyBorder="1" applyAlignment="1" applyProtection="1">
      <alignment horizontal="center" vertical="center"/>
    </xf>
    <xf numFmtId="2" fontId="127" fillId="43" borderId="57" xfId="0" applyNumberFormat="1" applyFont="1" applyFill="1" applyBorder="1" applyAlignment="1" applyProtection="1">
      <alignment horizontal="center" vertical="center"/>
    </xf>
    <xf numFmtId="2" fontId="127" fillId="0" borderId="182" xfId="0" applyNumberFormat="1" applyFont="1" applyBorder="1" applyAlignment="1" applyProtection="1">
      <alignment horizontal="center" vertical="center"/>
    </xf>
    <xf numFmtId="2" fontId="127" fillId="0" borderId="58" xfId="0" applyNumberFormat="1" applyFont="1" applyBorder="1" applyAlignment="1" applyProtection="1">
      <alignment horizontal="center" vertical="center"/>
    </xf>
    <xf numFmtId="3" fontId="100" fillId="0" borderId="97" xfId="0" applyNumberFormat="1" applyFont="1" applyBorder="1" applyAlignment="1" applyProtection="1">
      <alignment horizontal="center" vertical="center"/>
    </xf>
    <xf numFmtId="0" fontId="100" fillId="0" borderId="50" xfId="0" applyFont="1" applyBorder="1" applyAlignment="1">
      <alignment horizontal="center" vertical="center"/>
    </xf>
    <xf numFmtId="3" fontId="100" fillId="0" borderId="182" xfId="0" applyNumberFormat="1" applyFont="1" applyBorder="1" applyAlignment="1" applyProtection="1">
      <alignment horizontal="center" vertical="center"/>
    </xf>
    <xf numFmtId="0" fontId="100" fillId="0" borderId="182" xfId="0" applyFont="1" applyBorder="1" applyAlignment="1">
      <alignment horizontal="center" vertical="center"/>
    </xf>
    <xf numFmtId="1" fontId="126" fillId="0" borderId="199" xfId="3" applyNumberFormat="1" applyFont="1" applyFill="1" applyBorder="1" applyAlignment="1" applyProtection="1">
      <alignment horizontal="center"/>
      <protection locked="0"/>
    </xf>
    <xf numFmtId="49" fontId="39" fillId="43" borderId="201" xfId="3" applyNumberFormat="1" applyFill="1" applyBorder="1" applyAlignment="1" applyProtection="1">
      <alignment horizontal="center"/>
    </xf>
    <xf numFmtId="164" fontId="128" fillId="31" borderId="0" xfId="0" applyNumberFormat="1" applyFont="1" applyFill="1" applyBorder="1" applyAlignment="1" applyProtection="1">
      <alignment horizontal="center" vertical="center"/>
      <protection locked="0"/>
    </xf>
    <xf numFmtId="2" fontId="127" fillId="0" borderId="49" xfId="0" applyNumberFormat="1" applyFont="1" applyBorder="1" applyAlignment="1" applyProtection="1">
      <alignment horizontal="center" vertical="center" wrapText="1"/>
    </xf>
    <xf numFmtId="169" fontId="127" fillId="0" borderId="49" xfId="0" applyNumberFormat="1" applyFont="1" applyBorder="1" applyAlignment="1" applyProtection="1">
      <alignment horizontal="center" vertical="center"/>
    </xf>
    <xf numFmtId="169" fontId="127" fillId="43" borderId="49" xfId="0" applyNumberFormat="1" applyFont="1" applyFill="1" applyBorder="1" applyAlignment="1" applyProtection="1">
      <alignment horizontal="center" vertical="center"/>
    </xf>
    <xf numFmtId="169" fontId="127" fillId="0" borderId="53" xfId="0" applyNumberFormat="1" applyFont="1" applyBorder="1" applyAlignment="1" applyProtection="1">
      <alignment horizontal="center" vertical="center"/>
    </xf>
    <xf numFmtId="1" fontId="127" fillId="0" borderId="53" xfId="0" applyNumberFormat="1" applyFont="1" applyBorder="1" applyAlignment="1" applyProtection="1">
      <alignment horizontal="center" vertical="center"/>
    </xf>
    <xf numFmtId="169" fontId="129" fillId="29" borderId="0" xfId="0" applyNumberFormat="1" applyFont="1" applyFill="1" applyBorder="1" applyAlignment="1" applyProtection="1">
      <alignment horizontal="center" vertical="center"/>
      <protection locked="0"/>
    </xf>
    <xf numFmtId="1" fontId="129" fillId="29" borderId="0" xfId="0" applyNumberFormat="1" applyFont="1" applyFill="1" applyBorder="1" applyAlignment="1" applyProtection="1">
      <alignment horizontal="center" vertical="center"/>
      <protection locked="0"/>
    </xf>
    <xf numFmtId="2" fontId="127" fillId="0" borderId="88" xfId="0" applyNumberFormat="1" applyFont="1" applyBorder="1" applyAlignment="1" applyProtection="1">
      <alignment horizontal="center" vertical="center"/>
    </xf>
    <xf numFmtId="169" fontId="127" fillId="0" borderId="57" xfId="0" applyNumberFormat="1" applyFont="1" applyBorder="1" applyAlignment="1" applyProtection="1">
      <alignment horizontal="center" vertical="center"/>
    </xf>
    <xf numFmtId="2" fontId="127" fillId="0" borderId="134" xfId="0" applyNumberFormat="1" applyFont="1" applyBorder="1" applyAlignment="1" applyProtection="1">
      <alignment horizontal="center" vertical="center"/>
    </xf>
    <xf numFmtId="169" fontId="127" fillId="0" borderId="50" xfId="0" applyNumberFormat="1" applyFont="1" applyBorder="1" applyAlignment="1" applyProtection="1">
      <alignment horizontal="center" vertical="center"/>
    </xf>
    <xf numFmtId="1" fontId="127" fillId="43" borderId="50" xfId="0" applyNumberFormat="1" applyFont="1" applyFill="1" applyBorder="1" applyAlignment="1" applyProtection="1">
      <alignment horizontal="center" vertical="center"/>
    </xf>
    <xf numFmtId="2" fontId="127" fillId="0" borderId="76" xfId="0" applyNumberFormat="1" applyFont="1" applyBorder="1" applyAlignment="1" applyProtection="1">
      <alignment horizontal="center" vertical="center"/>
    </xf>
    <xf numFmtId="169" fontId="127" fillId="0" borderId="182" xfId="0" applyNumberFormat="1" applyFont="1" applyBorder="1" applyAlignment="1" applyProtection="1">
      <alignment horizontal="center" vertical="center"/>
    </xf>
    <xf numFmtId="1" fontId="127" fillId="43" borderId="182" xfId="0" applyNumberFormat="1" applyFont="1" applyFill="1" applyBorder="1" applyAlignment="1" applyProtection="1">
      <alignment horizontal="center" vertical="center"/>
    </xf>
    <xf numFmtId="169" fontId="127" fillId="0" borderId="58" xfId="0" applyNumberFormat="1" applyFont="1" applyBorder="1" applyAlignment="1" applyProtection="1">
      <alignment horizontal="center" vertical="center"/>
    </xf>
    <xf numFmtId="1" fontId="127" fillId="43" borderId="58" xfId="0" applyNumberFormat="1" applyFont="1" applyFill="1" applyBorder="1" applyAlignment="1" applyProtection="1">
      <alignment horizontal="center" vertical="center"/>
    </xf>
    <xf numFmtId="169" fontId="127" fillId="0" borderId="88" xfId="0" applyNumberFormat="1" applyFont="1" applyBorder="1" applyAlignment="1" applyProtection="1">
      <alignment horizontal="center" vertical="center"/>
    </xf>
    <xf numFmtId="2" fontId="100" fillId="0" borderId="88" xfId="0" applyNumberFormat="1" applyFont="1" applyBorder="1" applyAlignment="1" applyProtection="1">
      <alignment horizontal="center" vertical="center"/>
    </xf>
    <xf numFmtId="0" fontId="100" fillId="0" borderId="57" xfId="0" applyNumberFormat="1" applyFont="1" applyBorder="1" applyAlignment="1" applyProtection="1">
      <alignment horizontal="center" vertical="center"/>
    </xf>
    <xf numFmtId="0" fontId="100" fillId="0" borderId="57" xfId="0" applyNumberFormat="1" applyFont="1" applyBorder="1" applyAlignment="1">
      <alignment horizontal="center" vertical="center"/>
    </xf>
    <xf numFmtId="0" fontId="100" fillId="43" borderId="57" xfId="0" applyNumberFormat="1" applyFont="1" applyFill="1" applyBorder="1" applyAlignment="1" applyProtection="1">
      <alignment horizontal="center" vertical="center"/>
    </xf>
    <xf numFmtId="2" fontId="100" fillId="0" borderId="134" xfId="0" applyNumberFormat="1" applyFont="1" applyBorder="1" applyAlignment="1" applyProtection="1">
      <alignment horizontal="center" vertical="center"/>
    </xf>
    <xf numFmtId="0" fontId="100" fillId="0" borderId="50" xfId="0" applyNumberFormat="1" applyFont="1" applyBorder="1" applyAlignment="1" applyProtection="1">
      <alignment horizontal="center" vertical="center"/>
    </xf>
    <xf numFmtId="0" fontId="100" fillId="0" borderId="50" xfId="0" applyNumberFormat="1" applyFont="1" applyBorder="1" applyAlignment="1">
      <alignment horizontal="center" vertical="center"/>
    </xf>
    <xf numFmtId="0" fontId="100" fillId="43" borderId="50" xfId="0" applyNumberFormat="1" applyFont="1" applyFill="1" applyBorder="1" applyAlignment="1" applyProtection="1">
      <alignment horizontal="center" vertical="center"/>
    </xf>
    <xf numFmtId="0" fontId="95" fillId="0" borderId="0" xfId="0" applyFont="1" applyBorder="1" applyAlignment="1"/>
    <xf numFmtId="0" fontId="95" fillId="0" borderId="94" xfId="0" applyFont="1" applyBorder="1" applyAlignment="1"/>
    <xf numFmtId="0" fontId="50" fillId="23" borderId="118" xfId="0" applyFont="1" applyFill="1" applyBorder="1" applyAlignment="1" applyProtection="1">
      <alignment horizontal="center" vertical="center"/>
      <protection locked="0"/>
    </xf>
    <xf numFmtId="0" fontId="96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25" fillId="23" borderId="118" xfId="0" applyFont="1" applyFill="1" applyBorder="1" applyAlignment="1" applyProtection="1">
      <alignment horizontal="center" vertical="center"/>
      <protection locked="0"/>
    </xf>
    <xf numFmtId="0" fontId="25" fillId="23" borderId="0" xfId="0" applyFont="1" applyFill="1" applyBorder="1" applyAlignment="1" applyProtection="1">
      <alignment horizontal="center" vertical="center"/>
      <protection locked="0"/>
    </xf>
    <xf numFmtId="0" fontId="34" fillId="23" borderId="119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0" fontId="97" fillId="14" borderId="120" xfId="0" applyFont="1" applyFill="1" applyBorder="1" applyAlignment="1" applyProtection="1">
      <alignment horizontal="center" vertical="center"/>
      <protection locked="0"/>
    </xf>
    <xf numFmtId="0" fontId="97" fillId="14" borderId="121" xfId="0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49" fontId="100" fillId="43" borderId="179" xfId="3" applyNumberFormat="1" applyFont="1" applyFill="1" applyBorder="1" applyAlignment="1" applyProtection="1">
      <alignment horizontal="center"/>
    </xf>
    <xf numFmtId="49" fontId="100" fillId="43" borderId="201" xfId="3" applyNumberFormat="1" applyFont="1" applyFill="1" applyBorder="1" applyAlignment="1" applyProtection="1">
      <alignment horizontal="center"/>
    </xf>
    <xf numFmtId="0" fontId="101" fillId="43" borderId="179" xfId="0" applyFont="1" applyFill="1" applyBorder="1" applyAlignment="1">
      <alignment horizontal="center" vertical="center"/>
    </xf>
    <xf numFmtId="0" fontId="101" fillId="43" borderId="204" xfId="0" applyFont="1" applyFill="1" applyBorder="1" applyAlignment="1">
      <alignment horizontal="center" vertical="center"/>
    </xf>
    <xf numFmtId="164" fontId="48" fillId="31" borderId="118" xfId="0" applyNumberFormat="1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1" fontId="100" fillId="62" borderId="179" xfId="3" applyNumberFormat="1" applyFont="1" applyFill="1" applyBorder="1" applyAlignment="1" applyProtection="1">
      <alignment horizontal="center" vertical="center"/>
      <protection locked="0"/>
    </xf>
    <xf numFmtId="1" fontId="100" fillId="62" borderId="180" xfId="3" applyNumberFormat="1" applyFont="1" applyFill="1" applyBorder="1" applyAlignment="1" applyProtection="1">
      <alignment horizontal="center" vertical="center"/>
      <protection locked="0"/>
    </xf>
    <xf numFmtId="0" fontId="100" fillId="43" borderId="180" xfId="0" applyFont="1" applyFill="1" applyBorder="1" applyAlignment="1">
      <alignment horizontal="center" vertical="center"/>
    </xf>
    <xf numFmtId="0" fontId="100" fillId="43" borderId="93" xfId="0" applyFont="1" applyFill="1" applyBorder="1" applyAlignment="1">
      <alignment horizontal="center" vertical="center"/>
    </xf>
    <xf numFmtId="49" fontId="126" fillId="43" borderId="179" xfId="3" applyNumberFormat="1" applyFont="1" applyFill="1" applyBorder="1" applyAlignment="1" applyProtection="1">
      <alignment horizontal="center"/>
    </xf>
    <xf numFmtId="49" fontId="126" fillId="43" borderId="201" xfId="3" applyNumberFormat="1" applyFont="1" applyFill="1" applyBorder="1" applyAlignment="1" applyProtection="1">
      <alignment horizontal="center"/>
    </xf>
    <xf numFmtId="1" fontId="100" fillId="62" borderId="201" xfId="3" applyNumberFormat="1" applyFont="1" applyFill="1" applyBorder="1" applyAlignment="1" applyProtection="1">
      <alignment horizontal="center" vertical="center"/>
      <protection locked="0"/>
    </xf>
    <xf numFmtId="1" fontId="100" fillId="62" borderId="208" xfId="3" applyNumberFormat="1" applyFont="1" applyFill="1" applyBorder="1" applyAlignment="1" applyProtection="1">
      <alignment horizontal="center" vertical="center"/>
      <protection locked="0"/>
    </xf>
    <xf numFmtId="1" fontId="100" fillId="62" borderId="209" xfId="3" applyNumberFormat="1" applyFont="1" applyFill="1" applyBorder="1" applyAlignment="1" applyProtection="1">
      <alignment horizontal="center" vertical="center"/>
      <protection locked="0"/>
    </xf>
    <xf numFmtId="1" fontId="100" fillId="62" borderId="210" xfId="3" applyNumberFormat="1" applyFont="1" applyFill="1" applyBorder="1" applyAlignment="1" applyProtection="1">
      <alignment horizontal="center" vertical="center"/>
      <protection locked="0"/>
    </xf>
    <xf numFmtId="1" fontId="100" fillId="62" borderId="93" xfId="3" applyNumberFormat="1" applyFont="1" applyFill="1" applyBorder="1" applyAlignment="1" applyProtection="1">
      <alignment horizontal="center" vertical="center"/>
      <protection locked="0"/>
    </xf>
    <xf numFmtId="1" fontId="100" fillId="62" borderId="200" xfId="3" applyNumberFormat="1" applyFont="1" applyFill="1" applyBorder="1" applyAlignment="1" applyProtection="1">
      <alignment horizontal="center" vertical="center"/>
      <protection locked="0"/>
    </xf>
    <xf numFmtId="1" fontId="100" fillId="62" borderId="204" xfId="3" applyNumberFormat="1" applyFont="1" applyFill="1" applyBorder="1" applyAlignment="1" applyProtection="1">
      <alignment horizontal="center" vertical="center"/>
      <protection locked="0"/>
    </xf>
    <xf numFmtId="1" fontId="100" fillId="62" borderId="86" xfId="3" applyNumberFormat="1" applyFont="1" applyFill="1" applyBorder="1" applyAlignment="1" applyProtection="1">
      <alignment horizontal="center" vertical="center"/>
      <protection locked="0"/>
    </xf>
    <xf numFmtId="1" fontId="100" fillId="62" borderId="85" xfId="3" applyNumberFormat="1" applyFont="1" applyFill="1" applyBorder="1" applyAlignment="1" applyProtection="1">
      <alignment horizontal="center" vertical="center"/>
      <protection locked="0"/>
    </xf>
    <xf numFmtId="0" fontId="100" fillId="43" borderId="85" xfId="0" applyFont="1" applyFill="1" applyBorder="1" applyAlignment="1">
      <alignment horizontal="center" vertical="center"/>
    </xf>
    <xf numFmtId="1" fontId="100" fillId="0" borderId="179" xfId="3" applyNumberFormat="1" applyFont="1" applyFill="1" applyBorder="1" applyAlignment="1" applyProtection="1">
      <alignment horizontal="center" vertical="center"/>
      <protection locked="0"/>
    </xf>
    <xf numFmtId="1" fontId="100" fillId="0" borderId="180" xfId="3" applyNumberFormat="1" applyFont="1" applyFill="1" applyBorder="1" applyAlignment="1" applyProtection="1">
      <alignment horizontal="center" vertical="center"/>
      <protection locked="0"/>
    </xf>
    <xf numFmtId="49" fontId="126" fillId="43" borderId="86" xfId="3" applyNumberFormat="1" applyFont="1" applyFill="1" applyBorder="1" applyAlignment="1" applyProtection="1">
      <alignment horizontal="center"/>
    </xf>
    <xf numFmtId="49" fontId="126" fillId="43" borderId="180" xfId="3" applyNumberFormat="1" applyFont="1" applyFill="1" applyBorder="1" applyAlignment="1" applyProtection="1">
      <alignment horizontal="center"/>
    </xf>
    <xf numFmtId="49" fontId="126" fillId="43" borderId="85" xfId="3" applyNumberFormat="1" applyFont="1" applyFill="1" applyBorder="1" applyAlignment="1" applyProtection="1">
      <alignment horizontal="center"/>
    </xf>
    <xf numFmtId="0" fontId="100" fillId="0" borderId="86" xfId="0" applyFont="1" applyFill="1" applyBorder="1" applyAlignment="1">
      <alignment horizontal="center"/>
    </xf>
    <xf numFmtId="0" fontId="100" fillId="0" borderId="180" xfId="0" applyFont="1" applyFill="1" applyBorder="1" applyAlignment="1">
      <alignment horizontal="center"/>
    </xf>
    <xf numFmtId="0" fontId="100" fillId="0" borderId="85" xfId="0" applyFont="1" applyFill="1" applyBorder="1" applyAlignment="1">
      <alignment horizontal="center"/>
    </xf>
    <xf numFmtId="0" fontId="100" fillId="43" borderId="179" xfId="0" applyFont="1" applyFill="1" applyBorder="1" applyAlignment="1">
      <alignment horizontal="center"/>
    </xf>
    <xf numFmtId="0" fontId="100" fillId="43" borderId="180" xfId="0" applyFont="1" applyFill="1" applyBorder="1" applyAlignment="1">
      <alignment horizontal="center"/>
    </xf>
    <xf numFmtId="0" fontId="100" fillId="43" borderId="93" xfId="0" applyFont="1" applyFill="1" applyBorder="1" applyAlignment="1">
      <alignment horizontal="center"/>
    </xf>
    <xf numFmtId="164" fontId="48" fillId="31" borderId="37" xfId="0" applyNumberFormat="1" applyFont="1" applyFill="1" applyBorder="1" applyAlignment="1" applyProtection="1">
      <alignment horizontal="center" vertical="center"/>
      <protection locked="0"/>
    </xf>
    <xf numFmtId="164" fontId="48" fillId="31" borderId="14" xfId="0" applyNumberFormat="1" applyFont="1" applyFill="1" applyBorder="1" applyAlignment="1" applyProtection="1">
      <alignment horizontal="center" vertical="center"/>
      <protection locked="0"/>
    </xf>
    <xf numFmtId="0" fontId="9" fillId="20" borderId="44" xfId="0" applyFont="1" applyFill="1" applyBorder="1" applyAlignment="1" applyProtection="1">
      <alignment horizontal="center"/>
    </xf>
    <xf numFmtId="0" fontId="9" fillId="20" borderId="12" xfId="0" applyFont="1" applyFill="1" applyBorder="1" applyAlignment="1" applyProtection="1">
      <alignment horizontal="center"/>
    </xf>
    <xf numFmtId="0" fontId="9" fillId="20" borderId="13" xfId="0" applyFont="1" applyFill="1" applyBorder="1" applyAlignment="1" applyProtection="1">
      <alignment horizontal="center"/>
    </xf>
    <xf numFmtId="0" fontId="35" fillId="23" borderId="37" xfId="0" applyFont="1" applyFill="1" applyBorder="1" applyAlignment="1" applyProtection="1">
      <alignment horizontal="center" vertical="center"/>
      <protection locked="0"/>
    </xf>
    <xf numFmtId="0" fontId="35" fillId="23" borderId="14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21" borderId="44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"/>
      <protection locked="0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164" fontId="9" fillId="3" borderId="44" xfId="0" applyNumberFormat="1" applyFont="1" applyFill="1" applyBorder="1" applyAlignment="1" applyProtection="1">
      <alignment horizontal="center"/>
    </xf>
    <xf numFmtId="0" fontId="9" fillId="60" borderId="37" xfId="0" applyFont="1" applyFill="1" applyBorder="1" applyAlignment="1" applyProtection="1">
      <alignment horizontal="center"/>
    </xf>
    <xf numFmtId="0" fontId="9" fillId="60" borderId="14" xfId="0" applyFont="1" applyFill="1" applyBorder="1" applyAlignment="1" applyProtection="1">
      <alignment horizontal="center"/>
    </xf>
    <xf numFmtId="0" fontId="9" fillId="60" borderId="3" xfId="0" applyFont="1" applyFill="1" applyBorder="1" applyAlignment="1" applyProtection="1">
      <alignment horizontal="center"/>
    </xf>
    <xf numFmtId="0" fontId="9" fillId="32" borderId="178" xfId="0" applyFont="1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100" fillId="0" borderId="179" xfId="3" applyFont="1" applyBorder="1" applyAlignment="1" applyProtection="1">
      <alignment horizontal="center"/>
    </xf>
    <xf numFmtId="0" fontId="100" fillId="0" borderId="180" xfId="3" applyFont="1" applyBorder="1" applyAlignment="1" applyProtection="1">
      <alignment horizontal="center"/>
    </xf>
    <xf numFmtId="0" fontId="100" fillId="0" borderId="93" xfId="3" applyFont="1" applyBorder="1" applyAlignment="1" applyProtection="1">
      <alignment horizontal="center"/>
    </xf>
    <xf numFmtId="1" fontId="100" fillId="61" borderId="179" xfId="3" applyNumberFormat="1" applyFont="1" applyFill="1" applyBorder="1" applyAlignment="1" applyProtection="1">
      <alignment horizontal="center" vertical="center"/>
      <protection locked="0"/>
    </xf>
    <xf numFmtId="0" fontId="100" fillId="43" borderId="180" xfId="3" applyFont="1" applyFill="1" applyBorder="1" applyAlignment="1" applyProtection="1">
      <alignment horizontal="center" vertical="center"/>
    </xf>
    <xf numFmtId="0" fontId="100" fillId="43" borderId="93" xfId="3" applyFont="1" applyFill="1" applyBorder="1" applyAlignment="1" applyProtection="1">
      <alignment horizontal="center" vertical="center"/>
    </xf>
    <xf numFmtId="1" fontId="100" fillId="61" borderId="180" xfId="3" applyNumberFormat="1" applyFont="1" applyFill="1" applyBorder="1" applyAlignment="1" applyProtection="1">
      <alignment horizontal="center" vertical="center"/>
      <protection locked="0"/>
    </xf>
    <xf numFmtId="1" fontId="100" fillId="61" borderId="93" xfId="3" applyNumberFormat="1" applyFont="1" applyFill="1" applyBorder="1" applyAlignment="1" applyProtection="1">
      <alignment horizontal="center" vertical="center"/>
      <protection locked="0"/>
    </xf>
    <xf numFmtId="0" fontId="24" fillId="38" borderId="120" xfId="0" applyFont="1" applyFill="1" applyBorder="1" applyAlignment="1" applyProtection="1">
      <alignment horizontal="center" vertical="center"/>
      <protection locked="0"/>
    </xf>
    <xf numFmtId="0" fontId="24" fillId="38" borderId="121" xfId="0" applyFont="1" applyFill="1" applyBorder="1" applyAlignment="1" applyProtection="1">
      <alignment horizontal="center" vertical="center"/>
      <protection locked="0"/>
    </xf>
    <xf numFmtId="0" fontId="24" fillId="38" borderId="14" xfId="0" applyFont="1" applyFill="1" applyBorder="1" applyAlignment="1" applyProtection="1">
      <alignment horizontal="center" vertical="center"/>
      <protection locked="0"/>
    </xf>
    <xf numFmtId="0" fontId="24" fillId="38" borderId="3" xfId="0" applyFont="1" applyFill="1" applyBorder="1" applyAlignment="1" applyProtection="1">
      <alignment horizontal="center" vertical="center"/>
      <protection locked="0"/>
    </xf>
    <xf numFmtId="0" fontId="9" fillId="21" borderId="88" xfId="0" applyFont="1" applyFill="1" applyBorder="1" applyAlignment="1" applyProtection="1">
      <alignment horizontal="center"/>
    </xf>
    <xf numFmtId="0" fontId="9" fillId="21" borderId="57" xfId="0" applyFont="1" applyFill="1" applyBorder="1" applyAlignment="1" applyProtection="1">
      <alignment horizontal="center"/>
    </xf>
    <xf numFmtId="0" fontId="9" fillId="21" borderId="80" xfId="0" applyFont="1" applyFill="1" applyBorder="1" applyAlignment="1" applyProtection="1">
      <alignment horizontal="center"/>
    </xf>
    <xf numFmtId="0" fontId="9" fillId="36" borderId="122" xfId="0" applyFont="1" applyFill="1" applyBorder="1" applyAlignment="1" applyProtection="1">
      <alignment horizontal="center"/>
    </xf>
    <xf numFmtId="0" fontId="9" fillId="36" borderId="123" xfId="0" applyFont="1" applyFill="1" applyBorder="1" applyAlignment="1" applyProtection="1">
      <alignment horizontal="center"/>
    </xf>
    <xf numFmtId="165" fontId="49" fillId="39" borderId="44" xfId="0" applyNumberFormat="1" applyFont="1" applyFill="1" applyBorder="1" applyAlignment="1" applyProtection="1">
      <alignment horizontal="center" vertical="center"/>
    </xf>
    <xf numFmtId="165" fontId="49" fillId="39" borderId="12" xfId="0" applyNumberFormat="1" applyFont="1" applyFill="1" applyBorder="1" applyAlignment="1" applyProtection="1">
      <alignment horizontal="center" vertical="center"/>
    </xf>
    <xf numFmtId="165" fontId="49" fillId="39" borderId="14" xfId="0" applyNumberFormat="1" applyFont="1" applyFill="1" applyBorder="1" applyAlignment="1" applyProtection="1">
      <alignment horizontal="center" vertical="center"/>
    </xf>
    <xf numFmtId="165" fontId="49" fillId="39" borderId="3" xfId="0" applyNumberFormat="1" applyFont="1" applyFill="1" applyBorder="1" applyAlignment="1" applyProtection="1">
      <alignment horizontal="center" vertical="center"/>
    </xf>
    <xf numFmtId="0" fontId="50" fillId="28" borderId="45" xfId="0" applyFont="1" applyFill="1" applyBorder="1" applyAlignment="1" applyProtection="1">
      <alignment horizontal="center" vertical="center"/>
    </xf>
    <xf numFmtId="0" fontId="50" fillId="28" borderId="46" xfId="0" applyFont="1" applyFill="1" applyBorder="1" applyAlignment="1" applyProtection="1">
      <alignment horizontal="center" vertical="center"/>
    </xf>
    <xf numFmtId="0" fontId="50" fillId="28" borderId="38" xfId="0" applyFont="1" applyFill="1" applyBorder="1" applyAlignment="1" applyProtection="1">
      <alignment horizontal="center" vertical="center"/>
    </xf>
    <xf numFmtId="0" fontId="50" fillId="2" borderId="124" xfId="0" applyFont="1" applyFill="1" applyBorder="1" applyAlignment="1" applyProtection="1">
      <alignment horizontal="center" vertical="center"/>
    </xf>
    <xf numFmtId="0" fontId="50" fillId="2" borderId="122" xfId="0" applyFont="1" applyFill="1" applyBorder="1" applyAlignment="1" applyProtection="1">
      <alignment horizontal="center" vertical="center"/>
    </xf>
    <xf numFmtId="0" fontId="50" fillId="2" borderId="123" xfId="0" applyFont="1" applyFill="1" applyBorder="1" applyAlignment="1" applyProtection="1">
      <alignment horizontal="center" vertical="center"/>
    </xf>
    <xf numFmtId="0" fontId="50" fillId="2" borderId="45" xfId="0" applyFont="1" applyFill="1" applyBorder="1" applyAlignment="1" applyProtection="1">
      <alignment horizontal="center" vertical="center"/>
    </xf>
    <xf numFmtId="0" fontId="50" fillId="2" borderId="46" xfId="0" applyFont="1" applyFill="1" applyBorder="1" applyAlignment="1" applyProtection="1">
      <alignment horizontal="center" vertical="center"/>
    </xf>
    <xf numFmtId="0" fontId="50" fillId="2" borderId="38" xfId="0" applyFont="1" applyFill="1" applyBorder="1" applyAlignment="1" applyProtection="1">
      <alignment horizontal="center" vertical="center"/>
    </xf>
    <xf numFmtId="0" fontId="50" fillId="28" borderId="124" xfId="0" applyFont="1" applyFill="1" applyBorder="1" applyAlignment="1" applyProtection="1">
      <alignment horizontal="center" vertical="center"/>
    </xf>
    <xf numFmtId="0" fontId="50" fillId="28" borderId="122" xfId="0" applyFont="1" applyFill="1" applyBorder="1" applyAlignment="1" applyProtection="1">
      <alignment horizontal="center" vertical="center"/>
    </xf>
    <xf numFmtId="0" fontId="50" fillId="28" borderId="123" xfId="0" applyFont="1" applyFill="1" applyBorder="1" applyAlignment="1" applyProtection="1">
      <alignment horizontal="center" vertical="center"/>
    </xf>
    <xf numFmtId="0" fontId="35" fillId="23" borderId="3" xfId="0" applyFont="1" applyFill="1" applyBorder="1" applyAlignment="1" applyProtection="1">
      <alignment horizontal="center" vertical="center"/>
      <protection locked="0"/>
    </xf>
    <xf numFmtId="0" fontId="34" fillId="23" borderId="6" xfId="0" applyFont="1" applyFill="1" applyBorder="1" applyAlignment="1" applyProtection="1">
      <alignment horizontal="center" vertical="center"/>
      <protection locked="0"/>
    </xf>
    <xf numFmtId="0" fontId="9" fillId="24" borderId="44" xfId="0" applyFont="1" applyFill="1" applyBorder="1" applyAlignment="1" applyProtection="1">
      <alignment horizontal="center"/>
    </xf>
    <xf numFmtId="0" fontId="9" fillId="24" borderId="12" xfId="0" applyFont="1" applyFill="1" applyBorder="1" applyAlignment="1" applyProtection="1">
      <alignment horizontal="center"/>
    </xf>
    <xf numFmtId="0" fontId="9" fillId="24" borderId="13" xfId="0" applyFont="1" applyFill="1" applyBorder="1" applyAlignment="1" applyProtection="1">
      <alignment horizontal="center"/>
    </xf>
    <xf numFmtId="165" fontId="24" fillId="40" borderId="37" xfId="0" applyNumberFormat="1" applyFont="1" applyFill="1" applyBorder="1" applyAlignment="1" applyProtection="1">
      <alignment horizontal="center" vertical="center"/>
    </xf>
    <xf numFmtId="165" fontId="24" fillId="40" borderId="14" xfId="0" applyNumberFormat="1" applyFont="1" applyFill="1" applyBorder="1" applyAlignment="1" applyProtection="1">
      <alignment horizontal="center" vertical="center"/>
    </xf>
    <xf numFmtId="165" fontId="24" fillId="40" borderId="3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3" borderId="73" xfId="0" applyFont="1" applyFill="1" applyBorder="1" applyAlignment="1">
      <alignment horizontal="center"/>
    </xf>
    <xf numFmtId="0" fontId="35" fillId="23" borderId="49" xfId="0" applyFont="1" applyFill="1" applyBorder="1" applyAlignment="1" applyProtection="1">
      <alignment horizontal="center" vertical="center"/>
      <protection locked="0"/>
    </xf>
    <xf numFmtId="0" fontId="30" fillId="23" borderId="49" xfId="0" applyFont="1" applyFill="1" applyBorder="1" applyAlignment="1">
      <alignment horizontal="center" vertical="center"/>
    </xf>
    <xf numFmtId="0" fontId="40" fillId="33" borderId="120" xfId="4" applyFont="1" applyFill="1" applyBorder="1" applyAlignment="1" applyProtection="1">
      <alignment horizontal="center" vertical="center"/>
      <protection locked="0"/>
    </xf>
    <xf numFmtId="0" fontId="40" fillId="33" borderId="121" xfId="4" applyFont="1" applyFill="1" applyBorder="1" applyAlignment="1" applyProtection="1">
      <alignment horizontal="center" vertical="center"/>
      <protection locked="0"/>
    </xf>
    <xf numFmtId="0" fontId="40" fillId="33" borderId="23" xfId="4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5" fillId="23" borderId="3" xfId="0" applyFont="1" applyFill="1" applyBorder="1" applyAlignment="1">
      <alignment horizontal="center"/>
    </xf>
    <xf numFmtId="0" fontId="35" fillId="23" borderId="118" xfId="0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35" fillId="23" borderId="11" xfId="0" applyFont="1" applyFill="1" applyBorder="1" applyAlignment="1" applyProtection="1">
      <alignment horizontal="center" vertical="center"/>
      <protection locked="0"/>
    </xf>
    <xf numFmtId="0" fontId="30" fillId="23" borderId="118" xfId="0" applyFont="1" applyFill="1" applyBorder="1" applyAlignment="1">
      <alignment horizontal="center" vertical="center"/>
    </xf>
    <xf numFmtId="0" fontId="30" fillId="23" borderId="0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0" fontId="23" fillId="23" borderId="125" xfId="0" applyFont="1" applyFill="1" applyBorder="1" applyAlignment="1" applyProtection="1">
      <alignment horizontal="center"/>
      <protection locked="0"/>
    </xf>
    <xf numFmtId="0" fontId="23" fillId="23" borderId="126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Alignment="1" applyProtection="1">
      <alignment horizontal="center"/>
      <protection locked="0"/>
    </xf>
    <xf numFmtId="172" fontId="23" fillId="23" borderId="127" xfId="0" applyNumberFormat="1" applyFont="1" applyFill="1" applyBorder="1" applyAlignment="1" applyProtection="1">
      <alignment horizontal="center"/>
      <protection locked="0"/>
    </xf>
    <xf numFmtId="172" fontId="23" fillId="23" borderId="94" xfId="0" applyNumberFormat="1" applyFont="1" applyFill="1" applyBorder="1" applyAlignment="1" applyProtection="1">
      <alignment horizontal="center"/>
      <protection locked="0"/>
    </xf>
    <xf numFmtId="172" fontId="23" fillId="23" borderId="54" xfId="0" applyNumberFormat="1" applyFont="1" applyFill="1" applyBorder="1" applyAlignment="1" applyProtection="1">
      <alignment horizontal="center"/>
      <protection locked="0"/>
    </xf>
    <xf numFmtId="164" fontId="48" fillId="31" borderId="39" xfId="0" applyNumberFormat="1" applyFont="1" applyFill="1" applyBorder="1" applyAlignment="1" applyProtection="1">
      <alignment horizontal="center" vertical="center"/>
      <protection locked="0"/>
    </xf>
    <xf numFmtId="164" fontId="48" fillId="31" borderId="42" xfId="0" applyNumberFormat="1" applyFont="1" applyFill="1" applyBorder="1" applyAlignment="1" applyProtection="1">
      <alignment horizontal="center" vertical="center"/>
      <protection locked="0"/>
    </xf>
    <xf numFmtId="0" fontId="59" fillId="43" borderId="94" xfId="0" applyFont="1" applyFill="1" applyBorder="1" applyAlignment="1">
      <alignment horizontal="center"/>
    </xf>
    <xf numFmtId="0" fontId="59" fillId="0" borderId="94" xfId="0" applyFont="1" applyBorder="1" applyAlignment="1">
      <alignment horizontal="center"/>
    </xf>
    <xf numFmtId="0" fontId="90" fillId="23" borderId="125" xfId="0" applyFont="1" applyFill="1" applyBorder="1" applyAlignment="1" applyProtection="1">
      <alignment horizontal="center" vertical="center"/>
      <protection locked="0"/>
    </xf>
    <xf numFmtId="0" fontId="90" fillId="23" borderId="126" xfId="0" applyFont="1" applyFill="1" applyBorder="1" applyAlignment="1" applyProtection="1">
      <alignment horizontal="center" vertical="center"/>
      <protection locked="0"/>
    </xf>
    <xf numFmtId="0" fontId="91" fillId="23" borderId="127" xfId="0" applyFont="1" applyFill="1" applyBorder="1" applyAlignment="1" applyProtection="1">
      <alignment horizontal="center" vertical="center"/>
      <protection locked="0"/>
    </xf>
    <xf numFmtId="0" fontId="91" fillId="23" borderId="94" xfId="0" applyFont="1" applyFill="1" applyBorder="1" applyAlignment="1" applyProtection="1">
      <alignment horizontal="center" vertical="center"/>
      <protection locked="0"/>
    </xf>
    <xf numFmtId="0" fontId="92" fillId="23" borderId="134" xfId="0" applyFont="1" applyFill="1" applyBorder="1" applyAlignment="1" applyProtection="1">
      <alignment horizontal="center" vertical="center"/>
      <protection locked="0"/>
    </xf>
    <xf numFmtId="0" fontId="92" fillId="23" borderId="76" xfId="0" applyFont="1" applyFill="1" applyBorder="1" applyAlignment="1" applyProtection="1">
      <alignment horizontal="center" vertical="center"/>
      <protection locked="0"/>
    </xf>
  </cellXfs>
  <cellStyles count="259">
    <cellStyle name="20% - Accent1" xfId="220" builtinId="30" customBuiltin="1"/>
    <cellStyle name="20% - Accent1 2" xfId="245" xr:uid="{00000000-0005-0000-0000-000001000000}"/>
    <cellStyle name="20% - Accent2" xfId="224" builtinId="34" customBuiltin="1"/>
    <cellStyle name="20% - Accent2 2" xfId="247" xr:uid="{00000000-0005-0000-0000-000003000000}"/>
    <cellStyle name="20% - Accent3" xfId="228" builtinId="38" customBuiltin="1"/>
    <cellStyle name="20% - Accent3 2" xfId="249" xr:uid="{00000000-0005-0000-0000-000005000000}"/>
    <cellStyle name="20% - Accent4" xfId="232" builtinId="42" customBuiltin="1"/>
    <cellStyle name="20% - Accent4 2" xfId="251" xr:uid="{00000000-0005-0000-0000-000007000000}"/>
    <cellStyle name="20% - Accent5" xfId="236" builtinId="46" customBuiltin="1"/>
    <cellStyle name="20% - Accent5 2" xfId="253" xr:uid="{00000000-0005-0000-0000-000009000000}"/>
    <cellStyle name="20% - Accent6" xfId="240" builtinId="50" customBuiltin="1"/>
    <cellStyle name="20% - Accent6 2" xfId="255" xr:uid="{00000000-0005-0000-0000-00000B000000}"/>
    <cellStyle name="40% - Accent1" xfId="221" builtinId="31" customBuiltin="1"/>
    <cellStyle name="40% - Accent1 2" xfId="246" xr:uid="{00000000-0005-0000-0000-00000D000000}"/>
    <cellStyle name="40% - Accent2" xfId="225" builtinId="35" customBuiltin="1"/>
    <cellStyle name="40% - Accent2 2" xfId="248" xr:uid="{00000000-0005-0000-0000-00000F000000}"/>
    <cellStyle name="40% - Accent3" xfId="229" builtinId="39" customBuiltin="1"/>
    <cellStyle name="40% - Accent3 2" xfId="250" xr:uid="{00000000-0005-0000-0000-000011000000}"/>
    <cellStyle name="40% - Accent4" xfId="233" builtinId="43" customBuiltin="1"/>
    <cellStyle name="40% - Accent4 2" xfId="252" xr:uid="{00000000-0005-0000-0000-000013000000}"/>
    <cellStyle name="40% - Accent5" xfId="237" builtinId="47" customBuiltin="1"/>
    <cellStyle name="40% - Accent5 2" xfId="254" xr:uid="{00000000-0005-0000-0000-000015000000}"/>
    <cellStyle name="40% - Accent6" xfId="241" builtinId="51" customBuiltin="1"/>
    <cellStyle name="40% - Accent6 2" xfId="256" xr:uid="{00000000-0005-0000-0000-000017000000}"/>
    <cellStyle name="60% - Accent1" xfId="222" builtinId="32" customBuiltin="1"/>
    <cellStyle name="60% - Accent2" xfId="226" builtinId="36" customBuiltin="1"/>
    <cellStyle name="60% - Accent3" xfId="230" builtinId="40" customBuiltin="1"/>
    <cellStyle name="60% - Accent4" xfId="234" builtinId="44" customBuiltin="1"/>
    <cellStyle name="60% - Accent5" xfId="238" builtinId="48" customBuiltin="1"/>
    <cellStyle name="60% - Accent6" xfId="242" builtinId="52" customBuiltin="1"/>
    <cellStyle name="Accent1" xfId="219" builtinId="29" customBuiltin="1"/>
    <cellStyle name="Accent2" xfId="223" builtinId="33" customBuiltin="1"/>
    <cellStyle name="Accent3" xfId="227" builtinId="37" customBuiltin="1"/>
    <cellStyle name="Accent4" xfId="231" builtinId="41" customBuiltin="1"/>
    <cellStyle name="Accent5" xfId="235" builtinId="45" customBuiltin="1"/>
    <cellStyle name="Accent6" xfId="239" builtinId="49" customBuiltin="1"/>
    <cellStyle name="Bad" xfId="209" builtinId="27" customBuiltin="1"/>
    <cellStyle name="Calculation" xfId="213" builtinId="22" customBuiltin="1"/>
    <cellStyle name="Check Cell" xfId="215" builtinId="23" customBuiltin="1"/>
    <cellStyle name="Comma" xfId="1" builtinId="3"/>
    <cellStyle name="Currency" xfId="2" builtinId="4"/>
    <cellStyle name="Explanatory Text" xfId="217" builtinId="53" customBuilti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Good" xfId="208" builtinId="26" customBuiltin="1"/>
    <cellStyle name="Heading 1" xfId="204" builtinId="16" customBuiltin="1"/>
    <cellStyle name="Heading 2" xfId="205" builtinId="17" customBuiltin="1"/>
    <cellStyle name="Heading 3" xfId="206" builtinId="18" customBuiltin="1"/>
    <cellStyle name="Heading 4" xfId="207" builtinId="19" customBuiltin="1"/>
    <cellStyle name="Hyperlink" xfId="3" builtinId="8"/>
    <cellStyle name="Input" xfId="211" builtinId="20" customBuiltin="1"/>
    <cellStyle name="Linked Cell" xfId="214" builtinId="24" customBuiltin="1"/>
    <cellStyle name="Neutral" xfId="210" builtinId="28" customBuiltin="1"/>
    <cellStyle name="Normal" xfId="0" builtinId="0"/>
    <cellStyle name="Normal 2" xfId="243" xr:uid="{00000000-0005-0000-0000-0000F9000000}"/>
    <cellStyle name="Normal 2 2" xfId="257" xr:uid="{00000000-0005-0000-0000-0000FA000000}"/>
    <cellStyle name="Normal_Account" xfId="4" xr:uid="{00000000-0005-0000-0000-0000FB000000}"/>
    <cellStyle name="Normal_pickup" xfId="5" xr:uid="{00000000-0005-0000-0000-0000FC000000}"/>
    <cellStyle name="Note 2" xfId="244" xr:uid="{00000000-0005-0000-0000-0000FD000000}"/>
    <cellStyle name="Note 2 2" xfId="258" xr:uid="{00000000-0005-0000-0000-0000FE000000}"/>
    <cellStyle name="Output" xfId="212" builtinId="21" customBuiltin="1"/>
    <cellStyle name="Title" xfId="203" builtinId="15" customBuiltin="1"/>
    <cellStyle name="Total" xfId="218" builtinId="25" customBuiltin="1"/>
    <cellStyle name="Warning Text" xfId="21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My%20Documents/Excel/Bull-Test/Clemson/2000/cubt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Totals"/>
      <sheetName val="Culled"/>
      <sheetName val="Statement"/>
      <sheetName val="EREC-Cattle"/>
      <sheetName val="Cost-Summ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redangus.org/animal/id/1596497" TargetMode="External"/><Relationship Id="rId18" Type="http://schemas.openxmlformats.org/officeDocument/2006/relationships/hyperlink" Target="http://search.charolaisusa.com/anisch.aspx" TargetMode="External"/><Relationship Id="rId26" Type="http://schemas.openxmlformats.org/officeDocument/2006/relationships/hyperlink" Target="http://www.angus.org/Animal/EpdPedDtl.aspx?aid=FAAAANzv7XPJCPxORw5ectVeyCq8PItggy26vu8ob83Pkdxo&amp;time=LgAAAGQ6uTxKCI9Uv1FI5JAsrHOl2NAMyAra8xpaAUKEfo1rA05KOyM%2bP6KkDnCFF08e5A%3d%3d" TargetMode="External"/><Relationship Id="rId39" Type="http://schemas.openxmlformats.org/officeDocument/2006/relationships/hyperlink" Target="http://www.angus.org/Animal/EpdPedDtl.aspx?aid=FAAAALoQ7AinvkAZSJg7Z2ydCfzfJaPw67R%2fK4LEYyz5zGiO&amp;time=LgAAAGQ6uTxKCI9Uv1FI5JAsrHPdrrgCk055teaxJB42cbXGZe3M1FJfVNFvB%2bVOY3yQrg%3d%3d" TargetMode="External"/><Relationship Id="rId21" Type="http://schemas.openxmlformats.org/officeDocument/2006/relationships/hyperlink" Target="http://www.angus.org/Animal/EpdPedSearch.aspx?aid=17617851" TargetMode="External"/><Relationship Id="rId34" Type="http://schemas.openxmlformats.org/officeDocument/2006/relationships/hyperlink" Target="http://www.angus.org/Animal/EpdPedDtl.aspx?aid=FAAAAKAgtmmHx0hM95WxsxgJbpVdtkulavneJCzohS%2bGrHWX&amp;time=LgAAAGQ6uTxKCI9Uv1FI5JAsrHPs02Np3TQIUEl%2fDeIqQKse6cL9%2fnyhdkaf2XQ6NY0%2bPA%3d%3d" TargetMode="External"/><Relationship Id="rId42" Type="http://schemas.openxmlformats.org/officeDocument/2006/relationships/hyperlink" Target="http://www.angus.org/Animal/EpdPedSearch.aspx?aid=17617848" TargetMode="External"/><Relationship Id="rId47" Type="http://schemas.openxmlformats.org/officeDocument/2006/relationships/hyperlink" Target="http://www.angus.org/Animal/EpdPedSearch.aspx?aid=17605506" TargetMode="External"/><Relationship Id="rId50" Type="http://schemas.openxmlformats.org/officeDocument/2006/relationships/hyperlink" Target="http://www.angus.org/Animal/EpdPedDtl.aspx?aid=FAAAAFoMMp5SpsMQUYfG8uutCE4T14ZnU0fL1R0zf9O%2foBET&amp;time=LAAAAN6Icb8Nm9%2b4dF5MRzw9CNtahVptZigSB1zhmTaIHYCKOuuK%2fvk3UBSxiLY76SdBjg%3d%3d" TargetMode="External"/><Relationship Id="rId55" Type="http://schemas.openxmlformats.org/officeDocument/2006/relationships/hyperlink" Target="http://www.angus.org/Animal/EpdPedDtl.aspx?aid=FAAAAPjWFBLiaBa%2faxXRQTsGFPG3xbYlJy1nJDgFAAmkTdpe&amp;time=LAAAAN6Icb8Nm9%2b4dF5MRzw9CNvGVQpYpw7bSoed7TCXd9GCx1S4m2TH4Q5%2f47dHgKqHYQ%3d%3d" TargetMode="External"/><Relationship Id="rId63" Type="http://schemas.openxmlformats.org/officeDocument/2006/relationships/hyperlink" Target="http://www.angus.org/Animal/EpdPedDtl.aspx?aid=FAAAAJ6c57IhxxexwsulxGjYkPnp%2fkKc31%2fb42iBJSXvXyUP&amp;time=LAAAAN6Icb8Nm9%2b4dF5MRzw9CNt8GLi8m7a7Ac67HCTsJuRoVph4pUy1r4f8kTrGgfOC1g%3d%3d" TargetMode="External"/><Relationship Id="rId68" Type="http://schemas.openxmlformats.org/officeDocument/2006/relationships/hyperlink" Target="http://www.angus.org/Animal/EpdPedDtl.aspx?aid=FAAAABO%2bHHbIFPSEl0ONoB4WmwC%2bvaT2IkAzKoG3JGVu0OYO&amp;time=LAAAAN6Icb8Nm9%2b4dF5MRzw9CNu5F5aFbJNsyxANVRrJZg26AILJTc6rl2%2fcNFhdsqsSYA%3d%3d" TargetMode="External"/><Relationship Id="rId76" Type="http://schemas.openxmlformats.org/officeDocument/2006/relationships/hyperlink" Target="http://www.angus.org/Animal/EpdPedDtl.aspx?aid=FAAAAD9QcBNtrTwloUl8RJ9wUUbcyKTE694JblMFufxfkCuu&amp;time=LAAAAN6Icb8Nm9%2b4dF5MRzw9CNv%2fSW50VFG9B8NBCtxMtq5KrDVJgPsQDc84PDxIJJ%2fPxA%3d%3d" TargetMode="External"/><Relationship Id="rId7" Type="http://schemas.openxmlformats.org/officeDocument/2006/relationships/hyperlink" Target="https://herdbook.org/simmapp/template/animalSearch%2CAnimalSearch.vm/action/animalSearch.AnimalSearchAction" TargetMode="External"/><Relationship Id="rId71" Type="http://schemas.openxmlformats.org/officeDocument/2006/relationships/hyperlink" Target="http://www.angus.org/Animal/EpdPedDtl.aspx?aid=FAAAAIL5rGSR6BxiO405UYjU%2fZzWVgNX2C9P%2b8UzFHBwMXVj&amp;time=LAAAAN6Icb8Nm9%2b4dF5MRzw9CNv1mAhQazBksuBWoTiM%2bRRO7hgMYqM4Gx9HsYE8RdTatA%3d%3d" TargetMode="External"/><Relationship Id="rId2" Type="http://schemas.openxmlformats.org/officeDocument/2006/relationships/hyperlink" Target="https://herdbook.org/simmapp/template/animalSearch%2CAnimalSearch.vm/action/animalSearch.AnimalSearchAction" TargetMode="External"/><Relationship Id="rId16" Type="http://schemas.openxmlformats.org/officeDocument/2006/relationships/hyperlink" Target="http://search.gelbvieh.org/anisch.aspx" TargetMode="External"/><Relationship Id="rId29" Type="http://schemas.openxmlformats.org/officeDocument/2006/relationships/hyperlink" Target="http://www.angus.org/Animal/EpdPedDtl.aspx?aid=FAAAAIiC5pTN0yBF%2fUXY%2f92taWwO%2bDv2lK7TLb%2bxDGha6jbW&amp;time=LgAAAGQ6uTxKCI9Uv1FI5JAsrHNwDz29wmoMoiO4mUnVDFfBqEYfWHEbo0tuAsd5YainqQ%3d%3d" TargetMode="External"/><Relationship Id="rId11" Type="http://schemas.openxmlformats.org/officeDocument/2006/relationships/hyperlink" Target="https://herdbook.org/simmapp/template/animalSearch%2CAnimalSearch.vm/action/animalSearch.AnimalSearchAction;jsessionid=2FB48F3730597A005238C6890E410FC3.tomcat2A" TargetMode="External"/><Relationship Id="rId24" Type="http://schemas.openxmlformats.org/officeDocument/2006/relationships/hyperlink" Target="http://www.angus.org/Animal/EpdPedDtl.aspx?aid=FAAAAP7FkTDE0yZ8ByjFYc3sPyl%2bOpycLTTRMHHwetxozPgE&amp;time=LgAAAGQ6uTxKCI9Uv1FI5JAsrHNoxnSCUL8GrWMxkKZd6bXeaYG%2b%2b6aFBVyEm%2f%2b659aJhg%3d%3d" TargetMode="External"/><Relationship Id="rId32" Type="http://schemas.openxmlformats.org/officeDocument/2006/relationships/hyperlink" Target="http://www.angus.org/Animal/EpdPedDtl.aspx?aid=FAAAAKkEaTDJUpHE8ObUYIbwPSgVjwTFFA4PJjmOC3xLOx6N&amp;time=LgAAAGQ6uTxKCI9Uv1FI5JAsrHMq2UkV%2fEGJhFffUGl5ebfnCZskNGKFxQRctFOg9llqNw%3d%3d" TargetMode="External"/><Relationship Id="rId37" Type="http://schemas.openxmlformats.org/officeDocument/2006/relationships/hyperlink" Target="http://www.angus.org/Animal/EpdPedDtl.aspx?aid=FAAAACXM9BCE3EwMNTqf9qBjFNuxd196rCAiISo6edmIWGA%2f&amp;time=LgAAAGQ6uTxKCI9Uv1FI5JAsrHOB5wzJLITL0FQ2ST2jHRPK2MYhoNecw9jzdkSNJvxOTw%3d%3d" TargetMode="External"/><Relationship Id="rId40" Type="http://schemas.openxmlformats.org/officeDocument/2006/relationships/hyperlink" Target="http://www.angus.org/Animal/EpdPedDtl.aspx?aid=FAAAABC7xQxgBmYvKYOL7IK0MS8ZXcAwEnkNc2irQ7%2bHGE73&amp;time=LgAAAGQ6uTxKCI9Uv1FI5JAsrHNNsmTcp4T4Smvzz1YPTRfCej9M7Vo%2fWgvI12kmCFHOQw%3d%3d" TargetMode="External"/><Relationship Id="rId45" Type="http://schemas.openxmlformats.org/officeDocument/2006/relationships/hyperlink" Target="http://www.angus.org/Animal/EpdPedSearch.aspx?aid=17402644" TargetMode="External"/><Relationship Id="rId53" Type="http://schemas.openxmlformats.org/officeDocument/2006/relationships/hyperlink" Target="http://www.angus.org/Animal/EpdPedDtl.aspx?aid=FAAAAFV4oXfROFwFpTjD9e84w8lBNthUC1JZX7lsG9d7KkA%2f&amp;time=LAAAAN6Icb8Nm9%2b4dF5MRzw9CNvcuHoBTdgKgZi18tK2SNo%2fa9oTNqsGKkdr24TAIGrdgA%3d%3d" TargetMode="External"/><Relationship Id="rId58" Type="http://schemas.openxmlformats.org/officeDocument/2006/relationships/hyperlink" Target="http://www.angus.org/Animal/EpdPedDtl.aspx?aid=FAAAAGhl8oTcnI%2bJEFFTBM2cI5nevtHGMUMcwcsACrNTaNgX&amp;time=LAAAAN6Icb8Nm9%2b4dF5MRzw9CNtBcWpru7eTOlLu6nH2hBHSLQHxbmVvDNq3Wg1qttiiHg%3d%3d" TargetMode="External"/><Relationship Id="rId66" Type="http://schemas.openxmlformats.org/officeDocument/2006/relationships/hyperlink" Target="http://www.angus.org/Animal/EpdPedDtl.aspx?aid=FAAAADKGDBlaVXEfFLaWL%2bN8o8avybFAfMEP0Fq3i0eojQNf&amp;time=LAAAAN6Icb8Nm9%2b4dF5MRzw9CNtfKwhhcQCVxUAMtoeWIx6ov1ecN1K5FnmgJ74%2bRNlEnA%3d%3d" TargetMode="External"/><Relationship Id="rId74" Type="http://schemas.openxmlformats.org/officeDocument/2006/relationships/hyperlink" Target="http://www.angus.org/Animal/EpdPedDtl.aspx?aid=FAAAAFP9Y1QkNGjtv7McUpzD%2bVR3rMBBJ4Xv5l7mKHL5FVRE&amp;time=LAAAAN6Icb8Nm9%2b4dF5MRzw9CNtloiPCT8fJxJonjjFEBCK2mIv7%2fsXy2hb8ucy%2b5RDd0A%3d%3d" TargetMode="External"/><Relationship Id="rId79" Type="http://schemas.openxmlformats.org/officeDocument/2006/relationships/comments" Target="../comments3.xml"/><Relationship Id="rId5" Type="http://schemas.openxmlformats.org/officeDocument/2006/relationships/hyperlink" Target="https://herdbook.org/simmapp/template/animalSearch%2CAnimalSearch.vm/action/animalSearch.AnimalSearchAction" TargetMode="External"/><Relationship Id="rId61" Type="http://schemas.openxmlformats.org/officeDocument/2006/relationships/hyperlink" Target="http://www.angus.org/Animal/EpdPedDtl.aspx?aid=FAAAAKnNgDVybLjb25R41qs3%2ftK8h%2bKRWzlbPEdGpwOGCYSV&amp;time=MAAAAGQ6uTxKCI9Uv1FI5JAsrHOCFMBCAlzkrWaad1zscr59FnnJD%2bx1GA1XDWTgo3jAjhn1orWImUYIuudn5ePsD1k%3d" TargetMode="External"/><Relationship Id="rId10" Type="http://schemas.openxmlformats.org/officeDocument/2006/relationships/hyperlink" Target="https://herdbook.org/simmapp/template/animalSearch%2CAnimalSearch.vm/action/animalSearch.AnimalSearchAction" TargetMode="External"/><Relationship Id="rId19" Type="http://schemas.openxmlformats.org/officeDocument/2006/relationships/hyperlink" Target="http://search.gelbvieh.org/anisch.aspx" TargetMode="External"/><Relationship Id="rId31" Type="http://schemas.openxmlformats.org/officeDocument/2006/relationships/hyperlink" Target="http://www.angus.org/Animal/EpdPedDtl.aspx?aid=FAAAAAmXEVs6pWpOrkWGgEXtc8zpD0H5qa2VxeUKI1AnDy6x&amp;time=LgAAAGQ6uTxKCI9Uv1FI5JAsrHMq2UkV%2fEGJhFffUGl5ebfndXo2Yyxvc33qqmqeJA1EfQ%3d%3d" TargetMode="External"/><Relationship Id="rId44" Type="http://schemas.openxmlformats.org/officeDocument/2006/relationships/hyperlink" Target="http://www.angus.org/Animal/EpdPedSearch.aspx?aid=17407619" TargetMode="External"/><Relationship Id="rId52" Type="http://schemas.openxmlformats.org/officeDocument/2006/relationships/hyperlink" Target="http://www.angus.org/Animal/EpdPedDtl.aspx?aid=FAAAAEsncTUpf1R4Wh2fUPT6zvAnp9zEu%2bLXImCZbJwGbTqu&amp;time=LAAAAN6Icb8Nm9%2b4dF5MRzw9CNuc6bgtQlWT%2bxL%2b7Sq88sxBX%2bSZQefGhjfctlo4Xez7Rg%3d%3d" TargetMode="External"/><Relationship Id="rId60" Type="http://schemas.openxmlformats.org/officeDocument/2006/relationships/hyperlink" Target="http://www.angus.org/Animal/EpdPedDtl.aspx?aid=FAAAABbmc%2bKG6jC0vDe8xZbguqkLUnVqPsWu8DLLOZZvje%2bF&amp;time=MAAAAGQ6uTxKCI9Uv1FI5JAsrHMf%2bkRSqqvZrzZ4wD0TCSf3d5BA641j2HaorS86w8jmwrOPft4xTdEzrYJWUhYijjE%3d" TargetMode="External"/><Relationship Id="rId65" Type="http://schemas.openxmlformats.org/officeDocument/2006/relationships/hyperlink" Target="http://www.angus.org/Animal/EpdPedDtl.aspx?aid=FAAAAIYEUPpT0g3G0ximChp7hXfwDjTCGBs7VAlPtLxt5Sdc&amp;time=LAAAAN6Icb8Nm9%2b4dF5MRzw9CNuugUw5%2bfpL5rLL11OU%2frpjaHdx9oqPhnqoyzVFUW9xXQ%3d%3d" TargetMode="External"/><Relationship Id="rId73" Type="http://schemas.openxmlformats.org/officeDocument/2006/relationships/hyperlink" Target="http://www.angus.org/Animal/EpdPedDtl.aspx?aid=FAAAADUGy4xiDIKx%2fG3Vig%2bnz4Xn7oIrMUcURFFQult2zbfH&amp;time=LAAAAN6Icb8Nm9%2b4dF5MRzw9CNtjXKBKmRddjwavGP5Ok3TOLV%2bxGfyyZ8Y7XaXhiPZH5Q%3d%3d" TargetMode="External"/><Relationship Id="rId78" Type="http://schemas.openxmlformats.org/officeDocument/2006/relationships/vmlDrawing" Target="../drawings/vmlDrawing3.vml"/><Relationship Id="rId4" Type="http://schemas.openxmlformats.org/officeDocument/2006/relationships/hyperlink" Target="https://herdbook.org/simmapp/template/animalSearch%2CAnimalSearch.vm/action/animalSearch.AnimalSearchAction" TargetMode="External"/><Relationship Id="rId9" Type="http://schemas.openxmlformats.org/officeDocument/2006/relationships/hyperlink" Target="https://herdbook.org/simmapp/template/animalSearch%2CAnimalSearch.vm/action/animalSearch.AnimalSearchAction" TargetMode="External"/><Relationship Id="rId14" Type="http://schemas.openxmlformats.org/officeDocument/2006/relationships/hyperlink" Target="http://search.redangus.org/animal/id/1561755" TargetMode="External"/><Relationship Id="rId22" Type="http://schemas.openxmlformats.org/officeDocument/2006/relationships/hyperlink" Target="http://www.angus.org/Animal/EpdPedSearch.aspx?aid=17617850" TargetMode="External"/><Relationship Id="rId27" Type="http://schemas.openxmlformats.org/officeDocument/2006/relationships/hyperlink" Target="http://www.angus.org/Animal/EpdPedDtl.aspx?aid=FAAAAPr9pzouWDwvYa36sfGVXNXnHJqETDYciXAKnmUgvcp6&amp;time=LgAAAGQ6uTxKCI9Uv1FI5JAsrHOl2NAMyAra8xpaAUKEfo1rHgI0pHVni9aY2ET49yr4Jw%3d%3d" TargetMode="External"/><Relationship Id="rId30" Type="http://schemas.openxmlformats.org/officeDocument/2006/relationships/hyperlink" Target="http://www.angus.org/Animal/EpdPedDtl.aspx?aid=FAAAAGJMWPq%2blSAdfyHpjcaahFN5V8gCUQ%2ffKaM4KMVzMEFm&amp;time=LgAAAGQ6uTxKCI9Uv1FI5JAsrHOTg0iFjPYUMXwMmwGTewIRuy6wvNSLSAlDIFgoxzGSiQ%3d%3d" TargetMode="External"/><Relationship Id="rId35" Type="http://schemas.openxmlformats.org/officeDocument/2006/relationships/hyperlink" Target="http://www.angus.org/Animal/EpdPedDtl.aspx?aid=FAAAAMuL1U8t9Yx%2fNGWBRwW5MsYTgZLbm9rep3msnOycJ5i7&amp;time=LgAAAGQ6uTxKCI9Uv1FI5JAsrHP%2fEasOiOlIkdVDZs3akqQABlxADuzIiMO4WMax%2fnkblg%3d%3d" TargetMode="External"/><Relationship Id="rId43" Type="http://schemas.openxmlformats.org/officeDocument/2006/relationships/hyperlink" Target="http://www.angus.org/Animal/EpdPedSearch.aspx?aid=17617847" TargetMode="External"/><Relationship Id="rId48" Type="http://schemas.openxmlformats.org/officeDocument/2006/relationships/hyperlink" Target="http://www.angus.org/Animal/EpdPedSearch.aspx?aid=17605505" TargetMode="External"/><Relationship Id="rId56" Type="http://schemas.openxmlformats.org/officeDocument/2006/relationships/hyperlink" Target="http://www.angus.org/Animal/EpdPedDtl.aspx?aid=FAAAAKApGcUlFDancGxc5wotytQ57OOIlhzzseqnd%2fVkt1DZ&amp;time=LAAAAN6Icb8Nm9%2b4dF5MRzw9CNsIbP8LVfbyuPw6g0xegSoxUCY6yH9pgnWvvGl8GCmkuQ%3d%3d" TargetMode="External"/><Relationship Id="rId64" Type="http://schemas.openxmlformats.org/officeDocument/2006/relationships/hyperlink" Target="http://www.angus.org/Animal/EpdPedDtl.aspx?aid=FAAAAOxjXUjofL3h3Jo1dJ%2fAZLW4tNiJLZpNfvqLUqJcWcbr&amp;time=LAAAAN6Icb8Nm9%2b4dF5MRzw9CNteXWSW5fwb5HMTHpdQJIkfpAWWdC19J0fTcZWmfp5Okg%3d%3d" TargetMode="External"/><Relationship Id="rId69" Type="http://schemas.openxmlformats.org/officeDocument/2006/relationships/hyperlink" Target="http://www.angus.org/Animal/EpdPedDtl.aspx?aid=FAAAAHrBDdxlJKKG7ZTsYwwltEOt%2beCNLa9VKbCFfQ%2bcnnv3&amp;time=LAAAAN6Icb8Nm9%2b4dF5MRzw9CNt0U9cVeGO7J%2fd%2fk9WIKsB9ELPCLiuAuwTYtv7tTmehtg%3d%3d" TargetMode="External"/><Relationship Id="rId77" Type="http://schemas.openxmlformats.org/officeDocument/2006/relationships/printerSettings" Target="../printerSettings/printerSettings12.bin"/><Relationship Id="rId8" Type="http://schemas.openxmlformats.org/officeDocument/2006/relationships/hyperlink" Target="https://herdbook.org/simmapp/template/animalSearch%2CAnimalSearch.vm/action/animalSearch.AnimalSearchAction" TargetMode="External"/><Relationship Id="rId51" Type="http://schemas.openxmlformats.org/officeDocument/2006/relationships/hyperlink" Target="http://www.angus.org/Animal/EpdPedDtl.aspx?aid=FAAAAAS1jWnnE5WcqXP5bja%2bIGZJARo4cIQ5dIxNWghR0ZWp&amp;time=LAAAAN6Icb8Nm9%2b4dF5MRzw9CNtKE2rwIJhZbD8JAoeXQ30Bk50rDZv6pqTArk7Vge3jcQ%3d%3d" TargetMode="External"/><Relationship Id="rId72" Type="http://schemas.openxmlformats.org/officeDocument/2006/relationships/hyperlink" Target="http://www.angus.org/Animal/EpdPedDtl.aspx?aid=FAAAAASYFu%2fcf%2f3g798smF1U2sly4Cn37uUuW46TFpnvNB4N&amp;time=LAAAAN6Icb8Nm9%2b4dF5MRzw9CNtpVLjAD1hDqlkaZvrRvdjDj3dxpHu%2fGCvx%2bhHqjyn%2bTA%3d%3d" TargetMode="External"/><Relationship Id="rId3" Type="http://schemas.openxmlformats.org/officeDocument/2006/relationships/hyperlink" Target="https://herdbook.org/simmapp/template/animalSearch%2CAnimalSearch.vm/action/animalSearch.AnimalSearchAction" TargetMode="External"/><Relationship Id="rId12" Type="http://schemas.openxmlformats.org/officeDocument/2006/relationships/hyperlink" Target="http://search.redangus.org/animal/id/1596496" TargetMode="External"/><Relationship Id="rId17" Type="http://schemas.openxmlformats.org/officeDocument/2006/relationships/hyperlink" Target="http://search.gelbvieh.org/anisch.aspx" TargetMode="External"/><Relationship Id="rId25" Type="http://schemas.openxmlformats.org/officeDocument/2006/relationships/hyperlink" Target="http://www.angus.org/Animal/EpdPedDtl.aspx?aid=FAAAAOSsh25eusiKqDpb1NXfg0ilVM1yxKSji4xVZgSwQPZk&amp;time=LgAAAGQ6uTxKCI9Uv1FI5JAsrHNoxnSCUL8GrWMxkKZd6bXeFSgW151ToknF2qyWRc1jjw%3d%3d" TargetMode="External"/><Relationship Id="rId33" Type="http://schemas.openxmlformats.org/officeDocument/2006/relationships/hyperlink" Target="http://www.angus.org/Animal/EpdPedDtl.aspx?aid=FAAAAKDpTaICE9g6bck%2fYpxWrx6N4aIs0oV12nEasACUlcJG&amp;time=LgAAAGQ6uTxKCI9Uv1FI5JAsrHPs02Np3TQIUEl%2fDeIqQKse2HtzdIqDe5sO0AwZgHySag%3d%3d" TargetMode="External"/><Relationship Id="rId38" Type="http://schemas.openxmlformats.org/officeDocument/2006/relationships/hyperlink" Target="http://www.angus.org/Animal/EpdPedDtl.aspx?aid=FAAAALoQ7AinvkAZSJg7Z2ydCfzfJaPw67R%2fK4LEYyz5zGiO&amp;time=LgAAAGQ6uTxKCI9Uv1FI5JAsrHOB5wzJLITL0FQ2ST2jHRPK4rTB0CP3K%2beeGK7Q5%2bP6fg%3d%3d" TargetMode="External"/><Relationship Id="rId46" Type="http://schemas.openxmlformats.org/officeDocument/2006/relationships/hyperlink" Target="http://www.angus.org/Animal/EpdPedSearch.aspx?aid=17406889" TargetMode="External"/><Relationship Id="rId59" Type="http://schemas.openxmlformats.org/officeDocument/2006/relationships/hyperlink" Target="http://www.angus.org/Animal/EpdPedDtl.aspx?aid=FAAAAL3G%2bvxKrftPYdvTKc8Jfpu%2bQCUp5hqOmjLhscZ55BPK&amp;time=LAAAAN6Icb8Nm9%2b4dF5MRzw9CNuyvxqALhB5D7mnnT9f%2fces2dlGmnVkA%2fvVG8b4yYWjCA%3d%3d" TargetMode="External"/><Relationship Id="rId67" Type="http://schemas.openxmlformats.org/officeDocument/2006/relationships/hyperlink" Target="http://www.angus.org/Animal/EpdPedDtl.aspx?aid=FAAAALPxYbnn8kChfUKjWGdy%2fYzlULsKOIMpcFUPHsq0moQ7&amp;time=LAAAAN6Icb8Nm9%2b4dF5MRzw9CNs7va%2bzYVY3U4Ny%2fl894jh6G3SCdswxF83qPSLN03iqog%3d%3d" TargetMode="External"/><Relationship Id="rId20" Type="http://schemas.openxmlformats.org/officeDocument/2006/relationships/hyperlink" Target="http://search.gelbvieh.org/anisch.aspx" TargetMode="External"/><Relationship Id="rId41" Type="http://schemas.openxmlformats.org/officeDocument/2006/relationships/hyperlink" Target="http://www.angus.org/Animal/EpdPedSearch.aspx?aid=17617849" TargetMode="External"/><Relationship Id="rId54" Type="http://schemas.openxmlformats.org/officeDocument/2006/relationships/hyperlink" Target="http://www.angus.org/Animal/EpdPedDtl.aspx?aid=FAAAADKGVQi7LKMC6IdEcdbzP8wz6vJz4pqD2CTZP4Trc2xR&amp;time=LAAAAN6Icb8Nm9%2b4dF5MRzw9CNtJ1HHN8Xzs%2bVqz%2f5SPu6C%2fFDMGVv0ApQSqgZETYgaydQ%3d%3d" TargetMode="External"/><Relationship Id="rId62" Type="http://schemas.openxmlformats.org/officeDocument/2006/relationships/hyperlink" Target="http://www.angus.org/Animal/EpdPedDtl.aspx?aid=FAAAAFReBRGBVjNZSUrFjgw%2bb%2bPk%2fz8maU7L%2b5Cr%2bDaii4OR&amp;time=LAAAAN6Icb8Nm9%2b4dF5MRzw9CNtL1BqcOCqQbMbwLkxQ%2bw0t9Nuwyw3oplVvrzaks5zENQ%3d%3d" TargetMode="External"/><Relationship Id="rId70" Type="http://schemas.openxmlformats.org/officeDocument/2006/relationships/hyperlink" Target="http://www.angus.org/Animal/EpdPedDtl.aspx?aid=FAAAADaEo17wPA651NoL0jhcAel89nfuJnP%2fNtD2YWTrOnaC&amp;time=LAAAAN6Icb8Nm9%2b4dF5MRzw9CNvisim0LJ6QPa3wOeZ1ItUEq5NJ1u0VshMRB2v3cVJzgw%3d%3d" TargetMode="External"/><Relationship Id="rId75" Type="http://schemas.openxmlformats.org/officeDocument/2006/relationships/hyperlink" Target="http://www.angus.org/Animal/EpdPedDtl.aspx?aid=FAAAABKazinlcVtJYdp23hp1%2bRjJDEJR6XdDa6tVKUxVmJpB&amp;time=LAAAAN6Icb8Nm9%2b4dF5MRzw9CNv5tFx9eLlkFrO6vbKJhkugOUMrra%2fk%2fg59UHj4mVLc2g%3d%3d" TargetMode="External"/><Relationship Id="rId1" Type="http://schemas.openxmlformats.org/officeDocument/2006/relationships/hyperlink" Target="https://herdbook.org/simmapp/template/animalSearch%2CAnimalSearch.vm/action/animalSearch.AnimalSearchAction" TargetMode="External"/><Relationship Id="rId6" Type="http://schemas.openxmlformats.org/officeDocument/2006/relationships/hyperlink" Target="https://herdbook.org/simmapp/template/animalSearch%2CAnimalSearch.vm/action/animalSearch.AnimalSearchAction" TargetMode="External"/><Relationship Id="rId15" Type="http://schemas.openxmlformats.org/officeDocument/2006/relationships/hyperlink" Target="http://search.gelbvieh.org/anisch.aspx" TargetMode="External"/><Relationship Id="rId23" Type="http://schemas.openxmlformats.org/officeDocument/2006/relationships/hyperlink" Target="http://www.angus.org/Animal/EpdPedSearch.aspx?aid=17559107" TargetMode="External"/><Relationship Id="rId28" Type="http://schemas.openxmlformats.org/officeDocument/2006/relationships/hyperlink" Target="http://www.angus.org/Animal/EpdPedDtl.aspx?aid=FAAAAO9hP0H%2bBwPIOBQNXxOWBNUIyFR734S0wdJbMb5eYowM&amp;time=LgAAAGQ6uTxKCI9Uv1FI5JAsrHPHNn76bzCsiNdQHlxIPJql%2fCXyFJYuQsKk6GYC0fl9Eg%3d%3d" TargetMode="External"/><Relationship Id="rId36" Type="http://schemas.openxmlformats.org/officeDocument/2006/relationships/hyperlink" Target="http://www.angus.org/Animal/EpdPedDtl.aspx?aid=FAAAANqgfS%2f10QF21SH3maO%2bPnVtjswwZmv4FkXPoYwjajmO&amp;time=LgAAAGQ6uTxKCI9Uv1FI5JAsrHP%2fEasOiOlIkdVDZs3akqQAlPR7snV%2fhXJRSMdxjUWDhA%3d%3d" TargetMode="External"/><Relationship Id="rId49" Type="http://schemas.openxmlformats.org/officeDocument/2006/relationships/hyperlink" Target="http://www.angus.org/Animal/EpdPedDtl.aspx?aid=FAAAAFDjRlwMoR4A7Sy141%2bxozW%2bcppR%2b9pyaxDwLUqhIGBw&amp;time=LAAAAN6Icb8Nm9%2b4dF5MRzw9CNu8g%2bW0aeraAEFMxLI450dNLrvgC5TEUKsr07tY7RsI5A%3d%3d" TargetMode="External"/><Relationship Id="rId57" Type="http://schemas.openxmlformats.org/officeDocument/2006/relationships/hyperlink" Target="http://www.angus.org/Animal/EpdPedDtl.aspx?aid=FAAAAF0PN%2fGJw0rkStI%2beSAhVFH2wP9Ua7967Oo2W01ISgji&amp;time=LAAAAN6Icb8Nm9%2b4dF5MRzw9CNsDV6EiDmGxOdqBAvyYJcL1e6ZwNXLAnwXwNFqwpTJa2w%3d%3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N60"/>
  <sheetViews>
    <sheetView workbookViewId="0">
      <selection activeCell="A19" sqref="A19"/>
    </sheetView>
  </sheetViews>
  <sheetFormatPr defaultColWidth="9" defaultRowHeight="11.25" x14ac:dyDescent="0.2"/>
  <cols>
    <col min="1" max="5" width="7.6640625" customWidth="1"/>
    <col min="6" max="7" width="7.1640625" customWidth="1"/>
    <col min="8" max="8" width="7.6640625" customWidth="1"/>
    <col min="9" max="9" width="44" customWidth="1"/>
    <col min="10" max="10" width="38" customWidth="1"/>
    <col min="11" max="11" width="35.6640625" customWidth="1"/>
    <col min="12" max="12" width="35.5" customWidth="1"/>
    <col min="13" max="13" width="24.1640625" customWidth="1"/>
    <col min="14" max="14" width="30" customWidth="1"/>
  </cols>
  <sheetData>
    <row r="1" spans="1:14" ht="15.95" customHeight="1" x14ac:dyDescent="0.2">
      <c r="A1" s="1102" t="s">
        <v>252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091"/>
    </row>
    <row r="2" spans="1:14" ht="22.5" x14ac:dyDescent="0.2">
      <c r="A2" s="1093" t="s">
        <v>257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5"/>
      <c r="N2" s="1091"/>
    </row>
    <row r="3" spans="1:14" ht="15.95" customHeight="1" x14ac:dyDescent="0.2">
      <c r="A3" s="1096" t="s">
        <v>66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1"/>
    </row>
    <row r="4" spans="1:14" ht="18.75" thickBot="1" x14ac:dyDescent="0.25">
      <c r="A4" s="1098"/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2"/>
    </row>
    <row r="5" spans="1:14" ht="19.5" thickBot="1" x14ac:dyDescent="0.25">
      <c r="A5" s="1100" t="s">
        <v>49</v>
      </c>
      <c r="B5" s="1101"/>
      <c r="C5" s="1101"/>
      <c r="D5" s="1101"/>
      <c r="E5" s="1101"/>
      <c r="F5" s="1101"/>
      <c r="G5" s="1101"/>
      <c r="H5" s="1101"/>
      <c r="I5" s="872" t="s">
        <v>50</v>
      </c>
      <c r="J5" s="872" t="s">
        <v>51</v>
      </c>
      <c r="K5" s="873" t="s">
        <v>52</v>
      </c>
      <c r="L5" s="873" t="s">
        <v>65</v>
      </c>
      <c r="M5" s="874" t="s">
        <v>53</v>
      </c>
      <c r="N5" s="875"/>
    </row>
    <row r="6" spans="1:14" ht="18" x14ac:dyDescent="0.25">
      <c r="A6" s="876">
        <v>1</v>
      </c>
      <c r="B6" s="877">
        <v>2</v>
      </c>
      <c r="C6" s="877">
        <v>3</v>
      </c>
      <c r="D6" s="877">
        <v>66</v>
      </c>
      <c r="E6" s="877">
        <v>79</v>
      </c>
      <c r="F6" s="877">
        <v>80</v>
      </c>
      <c r="G6" s="966">
        <v>87</v>
      </c>
      <c r="H6" s="878"/>
      <c r="I6" s="879" t="s">
        <v>259</v>
      </c>
      <c r="J6" s="879" t="s">
        <v>260</v>
      </c>
      <c r="K6" s="879" t="s">
        <v>269</v>
      </c>
      <c r="L6" s="879" t="s">
        <v>270</v>
      </c>
      <c r="M6" s="880" t="s">
        <v>271</v>
      </c>
      <c r="N6" s="273"/>
    </row>
    <row r="7" spans="1:14" ht="18" x14ac:dyDescent="0.25">
      <c r="A7" s="876">
        <v>5</v>
      </c>
      <c r="B7" s="877">
        <v>6</v>
      </c>
      <c r="C7" s="877">
        <v>7</v>
      </c>
      <c r="D7" s="877">
        <v>8</v>
      </c>
      <c r="E7" s="877">
        <v>83</v>
      </c>
      <c r="F7" s="1003"/>
      <c r="G7" s="966"/>
      <c r="H7" s="878"/>
      <c r="I7" s="879" t="s">
        <v>272</v>
      </c>
      <c r="J7" s="879" t="s">
        <v>258</v>
      </c>
      <c r="K7" s="879" t="s">
        <v>273</v>
      </c>
      <c r="L7" s="879" t="s">
        <v>274</v>
      </c>
      <c r="M7" s="880" t="s">
        <v>275</v>
      </c>
      <c r="N7" s="273"/>
    </row>
    <row r="8" spans="1:14" ht="18" x14ac:dyDescent="0.25">
      <c r="A8" s="876">
        <v>9</v>
      </c>
      <c r="B8" s="877">
        <v>10</v>
      </c>
      <c r="C8" s="877">
        <v>11</v>
      </c>
      <c r="D8" s="877"/>
      <c r="E8" s="877"/>
      <c r="F8" s="877"/>
      <c r="G8" s="966"/>
      <c r="H8" s="878"/>
      <c r="I8" s="879" t="s">
        <v>276</v>
      </c>
      <c r="J8" s="879" t="s">
        <v>277</v>
      </c>
      <c r="K8" s="879" t="s">
        <v>278</v>
      </c>
      <c r="L8" s="879" t="s">
        <v>279</v>
      </c>
      <c r="M8" s="880" t="s">
        <v>280</v>
      </c>
      <c r="N8" s="273"/>
    </row>
    <row r="9" spans="1:14" ht="18" x14ac:dyDescent="0.25">
      <c r="A9" s="876">
        <v>12</v>
      </c>
      <c r="B9" s="966">
        <v>14</v>
      </c>
      <c r="C9" s="966">
        <v>65</v>
      </c>
      <c r="D9" s="966">
        <v>68</v>
      </c>
      <c r="E9" s="966"/>
      <c r="F9" s="966"/>
      <c r="G9" s="966"/>
      <c r="H9" s="984"/>
      <c r="I9" s="985" t="s">
        <v>263</v>
      </c>
      <c r="J9" s="985" t="s">
        <v>264</v>
      </c>
      <c r="K9" s="985" t="s">
        <v>380</v>
      </c>
      <c r="L9" s="985" t="s">
        <v>297</v>
      </c>
      <c r="M9" s="880" t="s">
        <v>381</v>
      </c>
      <c r="N9" s="986"/>
    </row>
    <row r="10" spans="1:14" ht="18" x14ac:dyDescent="0.25">
      <c r="A10" s="876">
        <v>15</v>
      </c>
      <c r="B10" s="966">
        <v>16</v>
      </c>
      <c r="C10" s="966"/>
      <c r="D10" s="966"/>
      <c r="E10" s="966"/>
      <c r="F10" s="966"/>
      <c r="G10" s="966"/>
      <c r="H10" s="984"/>
      <c r="I10" s="879" t="s">
        <v>265</v>
      </c>
      <c r="J10" s="879" t="s">
        <v>266</v>
      </c>
      <c r="K10" s="879" t="s">
        <v>292</v>
      </c>
      <c r="L10" s="879" t="s">
        <v>293</v>
      </c>
      <c r="M10" s="880" t="s">
        <v>267</v>
      </c>
      <c r="N10" s="986"/>
    </row>
    <row r="11" spans="1:14" ht="18" x14ac:dyDescent="0.25">
      <c r="A11" s="876">
        <v>17</v>
      </c>
      <c r="B11" s="877">
        <v>18</v>
      </c>
      <c r="C11" s="877">
        <v>19</v>
      </c>
      <c r="D11" s="877"/>
      <c r="E11" s="877"/>
      <c r="F11" s="877"/>
      <c r="G11" s="966"/>
      <c r="H11" s="878"/>
      <c r="I11" s="879" t="s">
        <v>289</v>
      </c>
      <c r="J11" s="879" t="s">
        <v>261</v>
      </c>
      <c r="K11" s="879" t="s">
        <v>262</v>
      </c>
      <c r="L11" s="879" t="s">
        <v>290</v>
      </c>
      <c r="M11" s="880" t="s">
        <v>291</v>
      </c>
      <c r="N11" s="273"/>
    </row>
    <row r="12" spans="1:14" ht="18" x14ac:dyDescent="0.25">
      <c r="A12" s="876">
        <v>20</v>
      </c>
      <c r="B12" s="966">
        <v>21</v>
      </c>
      <c r="C12" s="966">
        <v>22</v>
      </c>
      <c r="D12" s="966">
        <v>23</v>
      </c>
      <c r="E12" s="966">
        <v>24</v>
      </c>
      <c r="F12" s="966"/>
      <c r="G12" s="966"/>
      <c r="H12" s="984"/>
      <c r="I12" s="985" t="s">
        <v>382</v>
      </c>
      <c r="J12" s="985" t="s">
        <v>383</v>
      </c>
      <c r="K12" s="985" t="s">
        <v>384</v>
      </c>
      <c r="L12" s="985" t="s">
        <v>385</v>
      </c>
      <c r="M12" s="880" t="s">
        <v>386</v>
      </c>
      <c r="N12" s="986"/>
    </row>
    <row r="13" spans="1:14" ht="18" x14ac:dyDescent="0.25">
      <c r="A13" s="876">
        <v>27</v>
      </c>
      <c r="B13" s="966">
        <v>28</v>
      </c>
      <c r="C13" s="966">
        <v>30</v>
      </c>
      <c r="D13" s="966">
        <v>31</v>
      </c>
      <c r="E13" s="966">
        <v>32</v>
      </c>
      <c r="F13" s="966"/>
      <c r="G13" s="966"/>
      <c r="H13" s="984"/>
      <c r="I13" s="985" t="s">
        <v>295</v>
      </c>
      <c r="J13" s="985" t="s">
        <v>296</v>
      </c>
      <c r="K13" s="985" t="s">
        <v>387</v>
      </c>
      <c r="L13" s="985" t="s">
        <v>284</v>
      </c>
      <c r="M13" s="880" t="s">
        <v>393</v>
      </c>
      <c r="N13" s="986"/>
    </row>
    <row r="14" spans="1:14" ht="18" x14ac:dyDescent="0.25">
      <c r="A14" s="876">
        <v>35</v>
      </c>
      <c r="B14" s="966">
        <v>36</v>
      </c>
      <c r="C14" s="966">
        <v>69</v>
      </c>
      <c r="D14" s="966">
        <v>70</v>
      </c>
      <c r="E14" s="966">
        <v>71</v>
      </c>
      <c r="F14" s="966">
        <v>72</v>
      </c>
      <c r="G14" s="966"/>
      <c r="H14" s="984"/>
      <c r="I14" s="985" t="s">
        <v>388</v>
      </c>
      <c r="J14" s="985" t="s">
        <v>389</v>
      </c>
      <c r="K14" s="985" t="s">
        <v>390</v>
      </c>
      <c r="L14" s="985" t="s">
        <v>391</v>
      </c>
      <c r="M14" s="880" t="s">
        <v>392</v>
      </c>
      <c r="N14" s="986"/>
    </row>
    <row r="15" spans="1:14" ht="18" x14ac:dyDescent="0.25">
      <c r="A15" s="876">
        <v>37</v>
      </c>
      <c r="B15" s="966">
        <v>73</v>
      </c>
      <c r="C15" s="966"/>
      <c r="D15" s="966"/>
      <c r="E15" s="966"/>
      <c r="F15" s="966"/>
      <c r="G15" s="966"/>
      <c r="H15" s="984"/>
      <c r="I15" s="985" t="s">
        <v>394</v>
      </c>
      <c r="J15" s="985" t="s">
        <v>395</v>
      </c>
      <c r="K15" s="985" t="s">
        <v>396</v>
      </c>
      <c r="L15" s="985" t="s">
        <v>397</v>
      </c>
      <c r="M15" s="880" t="s">
        <v>398</v>
      </c>
      <c r="N15" s="986"/>
    </row>
    <row r="16" spans="1:14" ht="18" x14ac:dyDescent="0.25">
      <c r="A16" s="876">
        <v>38</v>
      </c>
      <c r="B16" s="966">
        <v>74</v>
      </c>
      <c r="C16" s="966"/>
      <c r="D16" s="966"/>
      <c r="E16" s="966"/>
      <c r="F16" s="966"/>
      <c r="G16" s="966"/>
      <c r="H16" s="984"/>
      <c r="I16" s="985" t="s">
        <v>399</v>
      </c>
      <c r="J16" s="985" t="s">
        <v>400</v>
      </c>
      <c r="K16" s="985" t="s">
        <v>401</v>
      </c>
      <c r="L16" s="985" t="s">
        <v>297</v>
      </c>
      <c r="M16" s="880" t="s">
        <v>402</v>
      </c>
      <c r="N16" s="986"/>
    </row>
    <row r="17" spans="1:14" ht="18" x14ac:dyDescent="0.25">
      <c r="A17" s="876">
        <v>44</v>
      </c>
      <c r="B17" s="966">
        <v>45</v>
      </c>
      <c r="C17" s="966">
        <v>46</v>
      </c>
      <c r="D17" s="966"/>
      <c r="E17" s="966"/>
      <c r="F17" s="966"/>
      <c r="G17" s="966"/>
      <c r="H17" s="984"/>
      <c r="I17" s="985" t="s">
        <v>329</v>
      </c>
      <c r="J17" s="985" t="s">
        <v>403</v>
      </c>
      <c r="K17" s="987" t="s">
        <v>404</v>
      </c>
      <c r="L17" s="987" t="s">
        <v>405</v>
      </c>
      <c r="M17" s="988" t="s">
        <v>406</v>
      </c>
      <c r="N17" s="986"/>
    </row>
    <row r="18" spans="1:14" ht="18" x14ac:dyDescent="0.25">
      <c r="A18" s="876">
        <v>47</v>
      </c>
      <c r="B18" s="966">
        <v>92</v>
      </c>
      <c r="C18" s="966"/>
      <c r="D18" s="966"/>
      <c r="E18" s="966"/>
      <c r="F18" s="966"/>
      <c r="G18" s="966"/>
      <c r="H18" s="984"/>
      <c r="I18" s="985" t="s">
        <v>407</v>
      </c>
      <c r="J18" s="985" t="s">
        <v>408</v>
      </c>
      <c r="K18" s="987" t="s">
        <v>409</v>
      </c>
      <c r="L18" s="987" t="s">
        <v>410</v>
      </c>
      <c r="M18" s="988" t="s">
        <v>411</v>
      </c>
      <c r="N18" s="986"/>
    </row>
    <row r="19" spans="1:14" ht="18" x14ac:dyDescent="0.25">
      <c r="A19" s="876">
        <v>52</v>
      </c>
      <c r="B19" s="966"/>
      <c r="C19" s="966"/>
      <c r="D19" s="966"/>
      <c r="E19" s="966"/>
      <c r="F19" s="966"/>
      <c r="G19" s="966"/>
      <c r="H19" s="984"/>
      <c r="I19" s="985" t="s">
        <v>412</v>
      </c>
      <c r="J19" s="985" t="s">
        <v>367</v>
      </c>
      <c r="K19" s="987" t="s">
        <v>413</v>
      </c>
      <c r="L19" s="987" t="s">
        <v>414</v>
      </c>
      <c r="M19" s="988" t="s">
        <v>415</v>
      </c>
      <c r="N19" s="986"/>
    </row>
    <row r="20" spans="1:14" ht="18" x14ac:dyDescent="0.25">
      <c r="A20" s="876">
        <v>57</v>
      </c>
      <c r="B20" s="966">
        <v>76</v>
      </c>
      <c r="C20" s="966"/>
      <c r="D20" s="966"/>
      <c r="E20" s="966"/>
      <c r="F20" s="966"/>
      <c r="G20" s="966"/>
      <c r="H20" s="984"/>
      <c r="I20" s="985" t="s">
        <v>416</v>
      </c>
      <c r="J20" s="985" t="s">
        <v>417</v>
      </c>
      <c r="K20" s="987" t="s">
        <v>418</v>
      </c>
      <c r="L20" s="987" t="s">
        <v>419</v>
      </c>
      <c r="M20" s="988" t="s">
        <v>420</v>
      </c>
      <c r="N20" s="986"/>
    </row>
    <row r="21" spans="1:14" ht="18" x14ac:dyDescent="0.25">
      <c r="A21" s="876">
        <v>60</v>
      </c>
      <c r="B21" s="966">
        <v>61</v>
      </c>
      <c r="C21" s="966">
        <v>62</v>
      </c>
      <c r="D21" s="966">
        <v>63</v>
      </c>
      <c r="E21" s="966">
        <v>64</v>
      </c>
      <c r="F21" s="966"/>
      <c r="G21" s="966"/>
      <c r="H21" s="984"/>
      <c r="I21" s="985" t="s">
        <v>421</v>
      </c>
      <c r="J21" s="985" t="s">
        <v>422</v>
      </c>
      <c r="K21" s="987" t="s">
        <v>423</v>
      </c>
      <c r="L21" s="987" t="s">
        <v>424</v>
      </c>
      <c r="M21" s="988" t="s">
        <v>425</v>
      </c>
      <c r="N21" s="986"/>
    </row>
    <row r="22" spans="1:14" ht="18" x14ac:dyDescent="0.25">
      <c r="A22" s="876">
        <v>77</v>
      </c>
      <c r="B22" s="966">
        <v>78</v>
      </c>
      <c r="C22" s="966"/>
      <c r="D22" s="966"/>
      <c r="E22" s="966"/>
      <c r="F22" s="966"/>
      <c r="G22" s="966"/>
      <c r="H22" s="984"/>
      <c r="I22" s="879" t="s">
        <v>294</v>
      </c>
      <c r="J22" s="879" t="s">
        <v>268</v>
      </c>
      <c r="K22" s="879" t="s">
        <v>286</v>
      </c>
      <c r="L22" s="879" t="s">
        <v>287</v>
      </c>
      <c r="M22" s="880" t="s">
        <v>288</v>
      </c>
      <c r="N22" s="986"/>
    </row>
    <row r="23" spans="1:14" ht="18" x14ac:dyDescent="0.25">
      <c r="A23" s="876">
        <v>81</v>
      </c>
      <c r="B23" s="966">
        <v>88</v>
      </c>
      <c r="C23" s="966"/>
      <c r="D23" s="966"/>
      <c r="E23" s="966"/>
      <c r="F23" s="966"/>
      <c r="G23" s="966"/>
      <c r="H23" s="984"/>
      <c r="I23" s="985" t="s">
        <v>426</v>
      </c>
      <c r="J23" s="985" t="s">
        <v>427</v>
      </c>
      <c r="K23" s="985" t="s">
        <v>428</v>
      </c>
      <c r="L23" s="985" t="s">
        <v>429</v>
      </c>
      <c r="M23" s="880" t="s">
        <v>430</v>
      </c>
      <c r="N23" s="986"/>
    </row>
    <row r="24" spans="1:14" ht="18" x14ac:dyDescent="0.25">
      <c r="A24" s="876">
        <v>84</v>
      </c>
      <c r="B24" s="966"/>
      <c r="C24" s="966"/>
      <c r="D24" s="966"/>
      <c r="E24" s="966"/>
      <c r="F24" s="966"/>
      <c r="G24" s="966"/>
      <c r="H24" s="984"/>
      <c r="I24" s="985" t="s">
        <v>431</v>
      </c>
      <c r="J24" s="985" t="s">
        <v>432</v>
      </c>
      <c r="K24" s="985" t="s">
        <v>433</v>
      </c>
      <c r="L24" s="985" t="s">
        <v>434</v>
      </c>
      <c r="M24" s="880" t="s">
        <v>435</v>
      </c>
      <c r="N24" s="986"/>
    </row>
    <row r="25" spans="1:14" ht="18" x14ac:dyDescent="0.25">
      <c r="A25" s="876">
        <v>85</v>
      </c>
      <c r="B25" s="966">
        <v>86</v>
      </c>
      <c r="C25" s="966"/>
      <c r="D25" s="966"/>
      <c r="E25" s="966"/>
      <c r="F25" s="966"/>
      <c r="G25" s="966"/>
      <c r="H25" s="984"/>
      <c r="I25" s="985" t="s">
        <v>436</v>
      </c>
      <c r="J25" s="985" t="s">
        <v>369</v>
      </c>
      <c r="K25" s="985" t="s">
        <v>437</v>
      </c>
      <c r="L25" s="985" t="s">
        <v>438</v>
      </c>
      <c r="M25" s="880" t="s">
        <v>439</v>
      </c>
      <c r="N25" s="986"/>
    </row>
    <row r="26" spans="1:14" ht="18" x14ac:dyDescent="0.25">
      <c r="A26" s="876">
        <v>91</v>
      </c>
      <c r="B26" s="877"/>
      <c r="C26" s="877"/>
      <c r="D26" s="877"/>
      <c r="E26" s="924"/>
      <c r="F26" s="877"/>
      <c r="G26" s="966"/>
      <c r="H26" s="878"/>
      <c r="I26" s="879" t="s">
        <v>281</v>
      </c>
      <c r="J26" s="879" t="s">
        <v>282</v>
      </c>
      <c r="K26" s="879" t="s">
        <v>283</v>
      </c>
      <c r="L26" s="879" t="s">
        <v>284</v>
      </c>
      <c r="M26" s="880" t="s">
        <v>285</v>
      </c>
      <c r="N26" s="273"/>
    </row>
    <row r="27" spans="1:14" ht="18" x14ac:dyDescent="0.25">
      <c r="A27" s="876">
        <v>94</v>
      </c>
      <c r="B27" s="966"/>
      <c r="C27" s="966"/>
      <c r="D27" s="966"/>
      <c r="E27" s="966"/>
      <c r="F27" s="966"/>
      <c r="G27" s="966"/>
      <c r="H27" s="984"/>
      <c r="I27" s="985" t="s">
        <v>328</v>
      </c>
      <c r="J27" s="985" t="s">
        <v>452</v>
      </c>
      <c r="K27" s="987" t="s">
        <v>453</v>
      </c>
      <c r="L27" s="987" t="s">
        <v>454</v>
      </c>
      <c r="M27" s="988" t="s">
        <v>455</v>
      </c>
      <c r="N27" s="273"/>
    </row>
    <row r="28" spans="1:14" ht="18" x14ac:dyDescent="0.25">
      <c r="A28" s="876"/>
      <c r="B28" s="877"/>
      <c r="C28" s="877"/>
      <c r="D28" s="877"/>
      <c r="E28" s="877"/>
      <c r="F28" s="877"/>
      <c r="G28" s="966"/>
      <c r="H28" s="878"/>
      <c r="I28" s="879"/>
      <c r="J28" s="879"/>
      <c r="K28" s="879"/>
      <c r="L28" s="879"/>
      <c r="M28" s="880"/>
      <c r="N28" s="273"/>
    </row>
    <row r="29" spans="1:14" ht="18" x14ac:dyDescent="0.25">
      <c r="A29" s="876"/>
      <c r="B29" s="877"/>
      <c r="C29" s="877"/>
      <c r="D29" s="877"/>
      <c r="E29" s="877"/>
      <c r="F29" s="877"/>
      <c r="G29" s="966"/>
      <c r="H29" s="878"/>
      <c r="I29" s="879"/>
      <c r="J29" s="879"/>
      <c r="K29" s="879"/>
      <c r="L29" s="879"/>
      <c r="M29" s="880"/>
      <c r="N29" s="273"/>
    </row>
    <row r="30" spans="1:14" ht="18" x14ac:dyDescent="0.25">
      <c r="A30" s="876"/>
      <c r="B30" s="877"/>
      <c r="C30" s="877"/>
      <c r="D30" s="877"/>
      <c r="E30" s="877"/>
      <c r="F30" s="877"/>
      <c r="G30" s="966"/>
      <c r="H30" s="878"/>
      <c r="I30" s="879"/>
      <c r="J30" s="879"/>
      <c r="K30" s="879"/>
      <c r="L30" s="879"/>
      <c r="M30" s="880"/>
      <c r="N30" s="273"/>
    </row>
    <row r="31" spans="1:14" ht="18" x14ac:dyDescent="0.25">
      <c r="A31" s="876"/>
      <c r="B31" s="877"/>
      <c r="C31" s="877"/>
      <c r="D31" s="877"/>
      <c r="E31" s="877"/>
      <c r="F31" s="877"/>
      <c r="G31" s="966"/>
      <c r="H31" s="878"/>
      <c r="I31" s="879"/>
      <c r="J31" s="879"/>
      <c r="K31" s="879"/>
      <c r="L31" s="879"/>
      <c r="M31" s="880"/>
      <c r="N31" s="273"/>
    </row>
    <row r="32" spans="1:14" ht="18" x14ac:dyDescent="0.25">
      <c r="A32" s="876"/>
      <c r="B32" s="877"/>
      <c r="C32" s="877"/>
      <c r="D32" s="877"/>
      <c r="E32" s="877"/>
      <c r="F32" s="877"/>
      <c r="G32" s="966"/>
      <c r="H32" s="878"/>
      <c r="I32" s="879"/>
      <c r="J32" s="879"/>
      <c r="K32" s="879"/>
      <c r="L32" s="879"/>
      <c r="M32" s="880"/>
      <c r="N32" s="273"/>
    </row>
    <row r="33" spans="1:14" ht="18" x14ac:dyDescent="0.25">
      <c r="A33" s="876"/>
      <c r="B33" s="877"/>
      <c r="C33" s="877"/>
      <c r="D33" s="877"/>
      <c r="E33" s="877"/>
      <c r="F33" s="877"/>
      <c r="G33" s="966"/>
      <c r="H33" s="878"/>
      <c r="I33" s="879"/>
      <c r="J33" s="879"/>
      <c r="K33" s="879"/>
      <c r="L33" s="879"/>
      <c r="M33" s="880"/>
      <c r="N33" s="273"/>
    </row>
    <row r="34" spans="1:14" ht="18" x14ac:dyDescent="0.25">
      <c r="A34" s="876"/>
      <c r="B34" s="877"/>
      <c r="C34" s="877"/>
      <c r="D34" s="877"/>
      <c r="E34" s="924"/>
      <c r="F34" s="877"/>
      <c r="G34" s="966"/>
      <c r="H34" s="878"/>
      <c r="I34" s="879"/>
      <c r="J34" s="879"/>
      <c r="K34" s="879"/>
      <c r="L34" s="879"/>
      <c r="M34" s="880"/>
      <c r="N34" s="273"/>
    </row>
    <row r="35" spans="1:14" ht="18" x14ac:dyDescent="0.25">
      <c r="A35" s="876"/>
      <c r="B35" s="877"/>
      <c r="C35" s="877"/>
      <c r="D35" s="925"/>
      <c r="E35" s="926"/>
      <c r="F35" s="877"/>
      <c r="G35" s="966"/>
      <c r="H35" s="878"/>
      <c r="I35" s="879"/>
      <c r="J35" s="879"/>
      <c r="K35" s="879"/>
      <c r="L35" s="879"/>
      <c r="M35" s="880"/>
      <c r="N35" s="273"/>
    </row>
    <row r="36" spans="1:14" ht="18" x14ac:dyDescent="0.25">
      <c r="A36" s="876"/>
      <c r="B36" s="877"/>
      <c r="C36" s="877"/>
      <c r="D36" s="877"/>
      <c r="E36" s="877"/>
      <c r="F36" s="877"/>
      <c r="G36" s="966"/>
      <c r="H36" s="878"/>
      <c r="I36" s="879"/>
      <c r="J36" s="879"/>
      <c r="K36" s="879"/>
      <c r="L36" s="879"/>
      <c r="M36" s="880"/>
      <c r="N36" s="273"/>
    </row>
    <row r="37" spans="1:14" ht="18" x14ac:dyDescent="0.25">
      <c r="A37" s="876"/>
      <c r="B37" s="877"/>
      <c r="C37" s="877"/>
      <c r="D37" s="877"/>
      <c r="E37" s="877"/>
      <c r="F37" s="877"/>
      <c r="G37" s="966"/>
      <c r="H37" s="878"/>
      <c r="I37" s="879"/>
      <c r="J37" s="879"/>
      <c r="K37" s="879"/>
      <c r="L37" s="879"/>
      <c r="M37" s="880"/>
      <c r="N37" s="273"/>
    </row>
    <row r="38" spans="1:14" ht="18" x14ac:dyDescent="0.25">
      <c r="A38" s="876"/>
      <c r="B38" s="877"/>
      <c r="C38" s="877"/>
      <c r="D38" s="877"/>
      <c r="E38" s="877"/>
      <c r="F38" s="877"/>
      <c r="G38" s="966"/>
      <c r="H38" s="878"/>
      <c r="I38" s="879"/>
      <c r="J38" s="879"/>
      <c r="K38" s="879"/>
      <c r="L38" s="879"/>
      <c r="M38" s="880"/>
      <c r="N38" s="273"/>
    </row>
    <row r="39" spans="1:14" ht="18" x14ac:dyDescent="0.25">
      <c r="A39" s="876"/>
      <c r="B39" s="877"/>
      <c r="C39" s="877"/>
      <c r="D39" s="877"/>
      <c r="E39" s="877"/>
      <c r="F39" s="877"/>
      <c r="G39" s="966"/>
      <c r="H39" s="878"/>
      <c r="I39" s="879"/>
      <c r="J39" s="879"/>
      <c r="K39" s="879"/>
      <c r="L39" s="879"/>
      <c r="M39" s="880"/>
      <c r="N39" s="273"/>
    </row>
    <row r="40" spans="1:14" ht="18" x14ac:dyDescent="0.25">
      <c r="A40" s="876"/>
      <c r="B40" s="877"/>
      <c r="C40" s="877"/>
      <c r="D40" s="877"/>
      <c r="E40" s="877"/>
      <c r="F40" s="877"/>
      <c r="G40" s="966"/>
      <c r="H40" s="878"/>
      <c r="I40" s="879"/>
      <c r="J40" s="879"/>
      <c r="K40" s="879"/>
      <c r="L40" s="879"/>
      <c r="M40" s="880"/>
      <c r="N40" s="273"/>
    </row>
    <row r="41" spans="1:14" ht="18" x14ac:dyDescent="0.25">
      <c r="A41" s="876"/>
      <c r="B41" s="877"/>
      <c r="C41" s="877"/>
      <c r="D41" s="877"/>
      <c r="E41" s="877"/>
      <c r="F41" s="877"/>
      <c r="G41" s="966"/>
      <c r="H41" s="878"/>
      <c r="I41" s="879"/>
      <c r="J41" s="879"/>
      <c r="K41" s="879"/>
      <c r="L41" s="879"/>
      <c r="M41" s="880"/>
      <c r="N41" s="273"/>
    </row>
    <row r="42" spans="1:14" ht="18" x14ac:dyDescent="0.25">
      <c r="A42" s="876"/>
      <c r="B42" s="877"/>
      <c r="C42" s="877"/>
      <c r="D42" s="877"/>
      <c r="E42" s="877"/>
      <c r="F42" s="877"/>
      <c r="G42" s="966"/>
      <c r="H42" s="878"/>
      <c r="I42" s="879"/>
      <c r="J42" s="879"/>
      <c r="K42" s="879"/>
      <c r="L42" s="879"/>
      <c r="M42" s="880"/>
      <c r="N42" s="273"/>
    </row>
    <row r="43" spans="1:14" ht="18" x14ac:dyDescent="0.25">
      <c r="A43" s="876"/>
      <c r="B43" s="877"/>
      <c r="C43" s="877"/>
      <c r="D43" s="877"/>
      <c r="E43" s="877"/>
      <c r="F43" s="877"/>
      <c r="G43" s="966"/>
      <c r="H43" s="878"/>
      <c r="I43" s="879"/>
      <c r="J43" s="879"/>
      <c r="K43" s="879"/>
      <c r="L43" s="879"/>
      <c r="M43" s="880"/>
      <c r="N43" s="273"/>
    </row>
    <row r="44" spans="1:14" ht="18" x14ac:dyDescent="0.25">
      <c r="A44" s="876"/>
      <c r="B44" s="877"/>
      <c r="C44" s="877"/>
      <c r="D44" s="877"/>
      <c r="E44" s="949"/>
      <c r="F44" s="877"/>
      <c r="G44" s="966"/>
      <c r="H44" s="878"/>
      <c r="I44" s="879"/>
      <c r="J44" s="879"/>
      <c r="K44" s="879"/>
      <c r="L44" s="879"/>
      <c r="M44" s="880"/>
      <c r="N44" s="273"/>
    </row>
    <row r="45" spans="1:14" ht="18" x14ac:dyDescent="0.25">
      <c r="A45" s="876"/>
      <c r="B45" s="877"/>
      <c r="C45" s="877"/>
      <c r="D45" s="877"/>
      <c r="E45" s="877"/>
      <c r="F45" s="877"/>
      <c r="G45" s="966"/>
      <c r="H45" s="878"/>
      <c r="I45" s="879"/>
      <c r="J45" s="879"/>
      <c r="K45" s="879"/>
      <c r="L45" s="879"/>
      <c r="M45" s="880"/>
      <c r="N45" s="273"/>
    </row>
    <row r="46" spans="1:14" ht="18" x14ac:dyDescent="0.25">
      <c r="A46" s="876"/>
      <c r="B46" s="877"/>
      <c r="C46" s="877"/>
      <c r="D46" s="877"/>
      <c r="E46" s="877"/>
      <c r="F46" s="877"/>
      <c r="G46" s="966"/>
      <c r="H46" s="878"/>
      <c r="I46" s="879"/>
      <c r="J46" s="879"/>
      <c r="K46" s="879"/>
      <c r="L46" s="879"/>
      <c r="M46" s="880"/>
      <c r="N46" s="273"/>
    </row>
    <row r="47" spans="1:14" ht="18" x14ac:dyDescent="0.25">
      <c r="A47" s="876"/>
      <c r="B47" s="877"/>
      <c r="C47" s="877"/>
      <c r="D47" s="877"/>
      <c r="E47" s="877"/>
      <c r="F47" s="877"/>
      <c r="G47" s="966"/>
      <c r="H47" s="878"/>
      <c r="I47" s="879"/>
      <c r="J47" s="879"/>
      <c r="K47" s="879"/>
      <c r="L47" s="879"/>
      <c r="M47" s="880"/>
      <c r="N47" s="273"/>
    </row>
    <row r="48" spans="1:14" ht="18" x14ac:dyDescent="0.25">
      <c r="A48" s="876"/>
      <c r="B48" s="877"/>
      <c r="C48" s="877"/>
      <c r="D48" s="877"/>
      <c r="E48" s="877"/>
      <c r="F48" s="877"/>
      <c r="G48" s="966"/>
      <c r="H48" s="878"/>
      <c r="I48" s="879"/>
      <c r="J48" s="879"/>
      <c r="K48" s="879"/>
      <c r="L48" s="879"/>
      <c r="M48" s="880"/>
      <c r="N48" s="273"/>
    </row>
    <row r="49" spans="1:14" ht="18" x14ac:dyDescent="0.25">
      <c r="A49" s="876"/>
      <c r="B49" s="877"/>
      <c r="C49" s="877"/>
      <c r="D49" s="877"/>
      <c r="E49" s="877"/>
      <c r="F49" s="877"/>
      <c r="G49" s="966"/>
      <c r="H49" s="878"/>
      <c r="I49" s="879"/>
      <c r="J49" s="879"/>
      <c r="K49" s="879"/>
      <c r="L49" s="879"/>
      <c r="M49" s="880"/>
      <c r="N49" s="273"/>
    </row>
    <row r="50" spans="1:14" ht="18" x14ac:dyDescent="0.25">
      <c r="A50" s="876"/>
      <c r="B50" s="877"/>
      <c r="C50" s="877"/>
      <c r="D50" s="877"/>
      <c r="E50" s="877"/>
      <c r="F50" s="877"/>
      <c r="G50" s="966"/>
      <c r="H50" s="878"/>
      <c r="I50" s="879"/>
      <c r="J50" s="879"/>
      <c r="K50" s="879"/>
      <c r="L50" s="879"/>
      <c r="M50" s="880"/>
      <c r="N50" s="273"/>
    </row>
    <row r="51" spans="1:14" ht="18" x14ac:dyDescent="0.25">
      <c r="A51" s="876"/>
      <c r="B51" s="877"/>
      <c r="C51" s="877"/>
      <c r="D51" s="877"/>
      <c r="E51" s="877"/>
      <c r="F51" s="877"/>
      <c r="G51" s="966"/>
      <c r="H51" s="878"/>
      <c r="I51" s="879"/>
      <c r="J51" s="879"/>
      <c r="K51" s="879"/>
      <c r="L51" s="879"/>
      <c r="M51" s="880"/>
      <c r="N51" s="273"/>
    </row>
    <row r="52" spans="1:14" ht="18" x14ac:dyDescent="0.25">
      <c r="A52" s="876"/>
      <c r="B52" s="877"/>
      <c r="C52" s="877"/>
      <c r="D52" s="877"/>
      <c r="E52" s="877"/>
      <c r="F52" s="877"/>
      <c r="G52" s="966"/>
      <c r="H52" s="878"/>
      <c r="I52" s="879"/>
      <c r="J52" s="879"/>
      <c r="K52" s="879"/>
      <c r="L52" s="879"/>
      <c r="M52" s="880"/>
      <c r="N52" s="273"/>
    </row>
    <row r="53" spans="1:14" ht="18" x14ac:dyDescent="0.25">
      <c r="A53" s="876"/>
      <c r="B53" s="877"/>
      <c r="C53" s="877"/>
      <c r="D53" s="877"/>
      <c r="E53" s="877"/>
      <c r="F53" s="877"/>
      <c r="G53" s="966"/>
      <c r="H53" s="878"/>
      <c r="I53" s="879"/>
      <c r="J53" s="879"/>
      <c r="K53" s="879"/>
      <c r="L53" s="879"/>
      <c r="M53" s="880"/>
      <c r="N53" s="273"/>
    </row>
    <row r="54" spans="1:14" ht="18" x14ac:dyDescent="0.25">
      <c r="A54" s="876"/>
      <c r="B54" s="877"/>
      <c r="C54" s="877"/>
      <c r="D54" s="877"/>
      <c r="E54" s="877"/>
      <c r="F54" s="877"/>
      <c r="G54" s="966"/>
      <c r="H54" s="878"/>
      <c r="I54" s="879"/>
      <c r="J54" s="879"/>
      <c r="K54" s="879"/>
      <c r="L54" s="879"/>
      <c r="M54" s="880"/>
      <c r="N54" s="273"/>
    </row>
    <row r="55" spans="1:14" ht="18" x14ac:dyDescent="0.25">
      <c r="A55" s="269"/>
      <c r="B55" s="270"/>
      <c r="C55" s="270"/>
      <c r="D55" s="270"/>
      <c r="E55" s="270"/>
      <c r="F55" s="270"/>
      <c r="G55" s="270"/>
      <c r="H55" s="270"/>
      <c r="I55" s="879"/>
      <c r="J55" s="879"/>
      <c r="K55" s="879"/>
      <c r="L55" s="879"/>
      <c r="M55" s="880"/>
      <c r="N55" s="274"/>
    </row>
    <row r="56" spans="1:14" ht="18" x14ac:dyDescent="0.25">
      <c r="A56" s="269"/>
      <c r="B56" s="270"/>
      <c r="C56" s="270"/>
      <c r="D56" s="270"/>
      <c r="E56" s="270"/>
      <c r="F56" s="270"/>
      <c r="G56" s="270"/>
      <c r="H56" s="270"/>
      <c r="I56" s="879"/>
      <c r="J56" s="879"/>
      <c r="K56" s="879"/>
      <c r="L56" s="879"/>
      <c r="M56" s="880"/>
      <c r="N56" s="274"/>
    </row>
    <row r="57" spans="1:14" ht="18" x14ac:dyDescent="0.25">
      <c r="A57" s="269"/>
      <c r="B57" s="270"/>
      <c r="C57" s="270"/>
      <c r="D57" s="270"/>
      <c r="E57" s="270"/>
      <c r="F57" s="270"/>
      <c r="G57" s="270"/>
      <c r="H57" s="270"/>
      <c r="I57" s="271"/>
      <c r="J57" s="271"/>
      <c r="K57" s="271"/>
      <c r="L57" s="271"/>
      <c r="M57" s="272"/>
      <c r="N57" s="274"/>
    </row>
    <row r="58" spans="1:14" ht="18" x14ac:dyDescent="0.25">
      <c r="A58" s="269"/>
      <c r="B58" s="270"/>
      <c r="C58" s="270"/>
      <c r="D58" s="270"/>
      <c r="E58" s="270"/>
      <c r="F58" s="270"/>
      <c r="G58" s="270"/>
      <c r="H58" s="270"/>
      <c r="I58" s="271"/>
      <c r="J58" s="271"/>
      <c r="K58" s="271"/>
      <c r="L58" s="271"/>
      <c r="M58" s="272"/>
      <c r="N58" s="274"/>
    </row>
    <row r="59" spans="1:14" ht="18" x14ac:dyDescent="0.25">
      <c r="I59" s="271"/>
      <c r="J59" s="271"/>
      <c r="K59" s="271"/>
      <c r="L59" s="271"/>
      <c r="M59" s="272"/>
    </row>
    <row r="60" spans="1:14" ht="18" x14ac:dyDescent="0.25">
      <c r="I60" s="271"/>
      <c r="J60" s="271"/>
      <c r="K60" s="271"/>
      <c r="L60" s="271"/>
      <c r="M60" s="272"/>
    </row>
  </sheetData>
  <mergeCells count="6">
    <mergeCell ref="N1:N4"/>
    <mergeCell ref="A2:M2"/>
    <mergeCell ref="A3:M3"/>
    <mergeCell ref="A4:M4"/>
    <mergeCell ref="A5:H5"/>
    <mergeCell ref="A1:M1"/>
  </mergeCells>
  <phoneticPr fontId="0" type="noConversion"/>
  <printOptions horizontalCentered="1"/>
  <pageMargins left="0" right="0" top="0" bottom="0" header="0.05" footer="0"/>
  <pageSetup scale="64" fitToHeight="2" orientation="landscape" r:id="rId1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  <pageSetUpPr fitToPage="1"/>
  </sheetPr>
  <dimension ref="A1:L70"/>
  <sheetViews>
    <sheetView workbookViewId="0">
      <selection activeCell="B6" sqref="B6:F70"/>
    </sheetView>
  </sheetViews>
  <sheetFormatPr defaultColWidth="9" defaultRowHeight="11.25" x14ac:dyDescent="0.2"/>
  <cols>
    <col min="1" max="1" width="7.6640625" customWidth="1"/>
    <col min="2" max="2" width="9.1640625" customWidth="1"/>
    <col min="3" max="3" width="6.6640625" customWidth="1"/>
    <col min="4" max="5" width="9.6640625" customWidth="1"/>
    <col min="6" max="6" width="7.6640625" customWidth="1"/>
    <col min="7" max="12" width="13.6640625" customWidth="1"/>
  </cols>
  <sheetData>
    <row r="1" spans="1:12" ht="19.5" x14ac:dyDescent="0.35">
      <c r="A1" s="1208" t="s">
        <v>0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10"/>
    </row>
    <row r="2" spans="1:12" ht="24.75" customHeight="1" x14ac:dyDescent="0.2">
      <c r="A2" s="1211" t="s">
        <v>119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3"/>
    </row>
    <row r="3" spans="1:12" ht="30" customHeight="1" thickBot="1" x14ac:dyDescent="0.25">
      <c r="A3" s="1214" t="s">
        <v>94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6"/>
    </row>
    <row r="4" spans="1:12" ht="14.1" customHeight="1" x14ac:dyDescent="0.2">
      <c r="A4" s="189" t="s">
        <v>2</v>
      </c>
      <c r="B4" s="191" t="s">
        <v>35</v>
      </c>
      <c r="C4" s="193"/>
      <c r="D4" s="193" t="s">
        <v>35</v>
      </c>
      <c r="E4" s="193" t="s">
        <v>1</v>
      </c>
      <c r="F4" s="193" t="s">
        <v>1</v>
      </c>
      <c r="G4" s="1217"/>
      <c r="H4" s="1218"/>
      <c r="I4" s="1218"/>
      <c r="J4" s="1218"/>
      <c r="K4" s="1218"/>
      <c r="L4" s="1219"/>
    </row>
    <row r="5" spans="1:12" ht="14.1" customHeight="1" thickBot="1" x14ac:dyDescent="0.25">
      <c r="A5" s="190" t="s">
        <v>13</v>
      </c>
      <c r="B5" s="192" t="s">
        <v>3</v>
      </c>
      <c r="C5" s="190" t="s">
        <v>45</v>
      </c>
      <c r="D5" s="190" t="s">
        <v>116</v>
      </c>
      <c r="E5" s="190" t="s">
        <v>15</v>
      </c>
      <c r="F5" s="190" t="s">
        <v>16</v>
      </c>
      <c r="G5" s="1220"/>
      <c r="H5" s="1221"/>
      <c r="I5" s="1221"/>
      <c r="J5" s="1221"/>
      <c r="K5" s="1221"/>
      <c r="L5" s="1222"/>
    </row>
    <row r="6" spans="1:12" ht="21.75" customHeight="1" x14ac:dyDescent="0.3">
      <c r="A6" s="188">
        <v>1</v>
      </c>
      <c r="B6" s="194"/>
      <c r="C6" s="194"/>
      <c r="D6" s="194"/>
      <c r="E6" s="194"/>
      <c r="F6" s="194"/>
      <c r="G6" s="195" t="s">
        <v>1</v>
      </c>
      <c r="H6" s="195"/>
      <c r="I6" s="195" t="s">
        <v>1</v>
      </c>
      <c r="J6" s="195"/>
      <c r="K6" s="194"/>
      <c r="L6" s="194"/>
    </row>
    <row r="7" spans="1:12" ht="21.75" customHeight="1" x14ac:dyDescent="0.3">
      <c r="A7" s="186">
        <v>2</v>
      </c>
      <c r="B7" s="196"/>
      <c r="C7" s="196"/>
      <c r="D7" s="196"/>
      <c r="E7" s="196"/>
      <c r="F7" s="196"/>
      <c r="G7" s="197" t="s">
        <v>1</v>
      </c>
      <c r="H7" s="197"/>
      <c r="I7" s="197" t="s">
        <v>1</v>
      </c>
      <c r="J7" s="197"/>
      <c r="K7" s="196"/>
      <c r="L7" s="196"/>
    </row>
    <row r="8" spans="1:12" ht="21.75" customHeight="1" x14ac:dyDescent="0.3">
      <c r="A8" s="186">
        <v>3</v>
      </c>
      <c r="B8" s="196"/>
      <c r="C8" s="196"/>
      <c r="D8" s="196"/>
      <c r="E8" s="196"/>
      <c r="F8" s="196"/>
      <c r="G8" s="197" t="s">
        <v>1</v>
      </c>
      <c r="H8" s="197"/>
      <c r="I8" s="197" t="s">
        <v>1</v>
      </c>
      <c r="J8" s="197"/>
      <c r="K8" s="196"/>
      <c r="L8" s="196"/>
    </row>
    <row r="9" spans="1:12" ht="21.75" customHeight="1" x14ac:dyDescent="0.3">
      <c r="A9" s="186">
        <v>4</v>
      </c>
      <c r="B9" s="196"/>
      <c r="C9" s="196"/>
      <c r="D9" s="196"/>
      <c r="E9" s="196"/>
      <c r="F9" s="196"/>
      <c r="G9" s="197" t="s">
        <v>1</v>
      </c>
      <c r="H9" s="197"/>
      <c r="I9" s="197" t="s">
        <v>1</v>
      </c>
      <c r="J9" s="197"/>
      <c r="K9" s="196"/>
      <c r="L9" s="196"/>
    </row>
    <row r="10" spans="1:12" ht="21.75" customHeight="1" x14ac:dyDescent="0.3">
      <c r="A10" s="186">
        <v>5</v>
      </c>
      <c r="B10" s="196"/>
      <c r="C10" s="196"/>
      <c r="D10" s="196"/>
      <c r="E10" s="196"/>
      <c r="F10" s="196"/>
      <c r="G10" s="197" t="s">
        <v>1</v>
      </c>
      <c r="H10" s="197"/>
      <c r="I10" s="197" t="s">
        <v>1</v>
      </c>
      <c r="J10" s="197"/>
      <c r="K10" s="196"/>
      <c r="L10" s="196"/>
    </row>
    <row r="11" spans="1:12" ht="21.75" customHeight="1" x14ac:dyDescent="0.3">
      <c r="A11" s="186">
        <v>6</v>
      </c>
      <c r="B11" s="196"/>
      <c r="C11" s="196"/>
      <c r="D11" s="196"/>
      <c r="E11" s="196"/>
      <c r="F11" s="196"/>
      <c r="G11" s="197" t="s">
        <v>1</v>
      </c>
      <c r="H11" s="197"/>
      <c r="I11" s="197" t="s">
        <v>1</v>
      </c>
      <c r="J11" s="197"/>
      <c r="K11" s="196"/>
      <c r="L11" s="196"/>
    </row>
    <row r="12" spans="1:12" ht="21.75" customHeight="1" x14ac:dyDescent="0.3">
      <c r="A12" s="186">
        <v>7</v>
      </c>
      <c r="B12" s="196"/>
      <c r="C12" s="196"/>
      <c r="D12" s="196"/>
      <c r="E12" s="196"/>
      <c r="F12" s="196"/>
      <c r="G12" s="197" t="s">
        <v>1</v>
      </c>
      <c r="H12" s="197"/>
      <c r="I12" s="197" t="s">
        <v>1</v>
      </c>
      <c r="J12" s="197"/>
      <c r="K12" s="196"/>
      <c r="L12" s="196"/>
    </row>
    <row r="13" spans="1:12" ht="21.75" customHeight="1" x14ac:dyDescent="0.3">
      <c r="A13" s="186">
        <v>8</v>
      </c>
      <c r="B13" s="196"/>
      <c r="C13" s="196"/>
      <c r="D13" s="196"/>
      <c r="E13" s="196"/>
      <c r="F13" s="196"/>
      <c r="G13" s="197" t="s">
        <v>1</v>
      </c>
      <c r="H13" s="197"/>
      <c r="I13" s="197" t="s">
        <v>1</v>
      </c>
      <c r="J13" s="197"/>
      <c r="K13" s="196"/>
      <c r="L13" s="196"/>
    </row>
    <row r="14" spans="1:12" ht="21.75" customHeight="1" x14ac:dyDescent="0.3">
      <c r="A14" s="186">
        <v>9</v>
      </c>
      <c r="B14" s="202"/>
      <c r="C14" s="196"/>
      <c r="D14" s="196"/>
      <c r="E14" s="196"/>
      <c r="F14" s="196"/>
      <c r="G14" s="197" t="s">
        <v>1</v>
      </c>
      <c r="H14" s="197"/>
      <c r="I14" s="197" t="s">
        <v>1</v>
      </c>
      <c r="J14" s="197"/>
      <c r="K14" s="196"/>
      <c r="L14" s="196"/>
    </row>
    <row r="15" spans="1:12" ht="21.75" customHeight="1" x14ac:dyDescent="0.3">
      <c r="A15" s="186">
        <v>10</v>
      </c>
      <c r="B15" s="202"/>
      <c r="C15" s="196"/>
      <c r="D15" s="196"/>
      <c r="E15" s="196"/>
      <c r="F15" s="196"/>
      <c r="G15" s="197"/>
      <c r="H15" s="197"/>
      <c r="I15" s="197" t="s">
        <v>1</v>
      </c>
      <c r="J15" s="197"/>
      <c r="K15" s="196"/>
      <c r="L15" s="196"/>
    </row>
    <row r="16" spans="1:12" ht="21.75" customHeight="1" x14ac:dyDescent="0.3">
      <c r="A16" s="186">
        <v>11</v>
      </c>
      <c r="B16" s="202"/>
      <c r="C16" s="196"/>
      <c r="D16" s="196"/>
      <c r="E16" s="196"/>
      <c r="F16" s="196"/>
      <c r="G16" s="197" t="s">
        <v>1</v>
      </c>
      <c r="H16" s="197"/>
      <c r="I16" s="197" t="s">
        <v>1</v>
      </c>
      <c r="J16" s="197"/>
      <c r="K16" s="196"/>
      <c r="L16" s="196"/>
    </row>
    <row r="17" spans="1:12" ht="21.75" customHeight="1" x14ac:dyDescent="0.3">
      <c r="A17" s="186">
        <v>12</v>
      </c>
      <c r="B17" s="202"/>
      <c r="C17" s="196"/>
      <c r="D17" s="196"/>
      <c r="E17" s="196"/>
      <c r="F17" s="196"/>
      <c r="G17" s="197" t="s">
        <v>1</v>
      </c>
      <c r="H17" s="197"/>
      <c r="I17" s="197" t="s">
        <v>1</v>
      </c>
      <c r="J17" s="197"/>
      <c r="K17" s="196"/>
      <c r="L17" s="196"/>
    </row>
    <row r="18" spans="1:12" ht="21.75" customHeight="1" x14ac:dyDescent="0.3">
      <c r="A18" s="186">
        <v>13</v>
      </c>
      <c r="B18" s="202"/>
      <c r="C18" s="196"/>
      <c r="D18" s="196"/>
      <c r="E18" s="196"/>
      <c r="F18" s="196"/>
      <c r="G18" s="197" t="s">
        <v>1</v>
      </c>
      <c r="H18" s="197"/>
      <c r="I18" s="197" t="s">
        <v>1</v>
      </c>
      <c r="J18" s="197"/>
      <c r="K18" s="196"/>
      <c r="L18" s="196"/>
    </row>
    <row r="19" spans="1:12" ht="21.75" customHeight="1" x14ac:dyDescent="0.3">
      <c r="A19" s="186">
        <v>14</v>
      </c>
      <c r="B19" s="202"/>
      <c r="C19" s="196"/>
      <c r="D19" s="196"/>
      <c r="E19" s="196"/>
      <c r="F19" s="196"/>
      <c r="G19" s="197" t="s">
        <v>1</v>
      </c>
      <c r="H19" s="197"/>
      <c r="I19" s="197" t="s">
        <v>1</v>
      </c>
      <c r="J19" s="197"/>
      <c r="K19" s="196"/>
      <c r="L19" s="196"/>
    </row>
    <row r="20" spans="1:12" ht="21.75" customHeight="1" x14ac:dyDescent="0.3">
      <c r="A20" s="186">
        <v>18</v>
      </c>
      <c r="B20" s="202"/>
      <c r="C20" s="196"/>
      <c r="D20" s="196"/>
      <c r="E20" s="196"/>
      <c r="F20" s="196"/>
      <c r="G20" s="197" t="s">
        <v>1</v>
      </c>
      <c r="H20" s="197"/>
      <c r="I20" s="197" t="s">
        <v>1</v>
      </c>
      <c r="J20" s="197"/>
      <c r="K20" s="196"/>
      <c r="L20" s="196"/>
    </row>
    <row r="21" spans="1:12" ht="21.75" customHeight="1" x14ac:dyDescent="0.3">
      <c r="A21" s="186">
        <v>19</v>
      </c>
      <c r="B21" s="202"/>
      <c r="C21" s="196"/>
      <c r="D21" s="196"/>
      <c r="E21" s="196"/>
      <c r="F21" s="196"/>
      <c r="G21" s="197" t="s">
        <v>1</v>
      </c>
      <c r="H21" s="197"/>
      <c r="I21" s="197" t="s">
        <v>1</v>
      </c>
      <c r="J21" s="197"/>
      <c r="K21" s="196"/>
      <c r="L21" s="196"/>
    </row>
    <row r="22" spans="1:12" ht="21.75" customHeight="1" x14ac:dyDescent="0.3">
      <c r="A22" s="186">
        <v>20</v>
      </c>
      <c r="B22" s="202"/>
      <c r="C22" s="196"/>
      <c r="D22" s="196"/>
      <c r="E22" s="196"/>
      <c r="F22" s="196"/>
      <c r="G22" s="197" t="s">
        <v>1</v>
      </c>
      <c r="H22" s="197"/>
      <c r="I22" s="197" t="s">
        <v>1</v>
      </c>
      <c r="J22" s="197"/>
      <c r="K22" s="196"/>
      <c r="L22" s="196"/>
    </row>
    <row r="23" spans="1:12" ht="21.75" customHeight="1" x14ac:dyDescent="0.3">
      <c r="A23" s="186">
        <v>21</v>
      </c>
      <c r="B23" s="202"/>
      <c r="C23" s="196"/>
      <c r="D23" s="196"/>
      <c r="E23" s="196"/>
      <c r="F23" s="196"/>
      <c r="G23" s="197" t="s">
        <v>1</v>
      </c>
      <c r="H23" s="197"/>
      <c r="I23" s="197" t="s">
        <v>1</v>
      </c>
      <c r="J23" s="197"/>
      <c r="K23" s="196"/>
      <c r="L23" s="196"/>
    </row>
    <row r="24" spans="1:12" ht="21.75" customHeight="1" x14ac:dyDescent="0.3">
      <c r="A24" s="186">
        <v>22</v>
      </c>
      <c r="B24" s="202"/>
      <c r="C24" s="196"/>
      <c r="D24" s="196"/>
      <c r="E24" s="196"/>
      <c r="F24" s="196"/>
      <c r="G24" s="197" t="s">
        <v>1</v>
      </c>
      <c r="H24" s="197"/>
      <c r="I24" s="197" t="s">
        <v>1</v>
      </c>
      <c r="J24" s="197"/>
      <c r="K24" s="196"/>
      <c r="L24" s="196"/>
    </row>
    <row r="25" spans="1:12" ht="21.75" customHeight="1" x14ac:dyDescent="0.3">
      <c r="A25" s="186">
        <v>23</v>
      </c>
      <c r="B25" s="202"/>
      <c r="C25" s="196"/>
      <c r="D25" s="196"/>
      <c r="E25" s="196"/>
      <c r="F25" s="196"/>
      <c r="G25" s="197" t="s">
        <v>1</v>
      </c>
      <c r="H25" s="197"/>
      <c r="I25" s="197" t="s">
        <v>1</v>
      </c>
      <c r="J25" s="197"/>
      <c r="K25" s="196"/>
      <c r="L25" s="196"/>
    </row>
    <row r="26" spans="1:12" ht="21.75" customHeight="1" x14ac:dyDescent="0.3">
      <c r="A26" s="186">
        <v>24</v>
      </c>
      <c r="B26" s="202"/>
      <c r="C26" s="196"/>
      <c r="D26" s="196"/>
      <c r="E26" s="196"/>
      <c r="F26" s="196"/>
      <c r="G26" s="197" t="s">
        <v>1</v>
      </c>
      <c r="H26" s="197"/>
      <c r="I26" s="197" t="s">
        <v>1</v>
      </c>
      <c r="J26" s="197"/>
      <c r="K26" s="196"/>
      <c r="L26" s="196"/>
    </row>
    <row r="27" spans="1:12" ht="21.75" customHeight="1" x14ac:dyDescent="0.3">
      <c r="A27" s="186">
        <v>25</v>
      </c>
      <c r="B27" s="202"/>
      <c r="C27" s="196"/>
      <c r="D27" s="196"/>
      <c r="E27" s="196"/>
      <c r="F27" s="196"/>
      <c r="G27" s="197" t="s">
        <v>1</v>
      </c>
      <c r="H27" s="197"/>
      <c r="I27" s="197" t="s">
        <v>1</v>
      </c>
      <c r="J27" s="197"/>
      <c r="K27" s="196"/>
      <c r="L27" s="196"/>
    </row>
    <row r="28" spans="1:12" ht="21.75" customHeight="1" x14ac:dyDescent="0.3">
      <c r="A28" s="186">
        <v>26</v>
      </c>
      <c r="B28" s="202"/>
      <c r="C28" s="196"/>
      <c r="D28" s="196"/>
      <c r="E28" s="196"/>
      <c r="F28" s="196"/>
      <c r="G28" s="197" t="s">
        <v>1</v>
      </c>
      <c r="H28" s="197"/>
      <c r="I28" s="197" t="s">
        <v>1</v>
      </c>
      <c r="J28" s="197"/>
      <c r="K28" s="196"/>
      <c r="L28" s="196"/>
    </row>
    <row r="29" spans="1:12" ht="21.75" customHeight="1" x14ac:dyDescent="0.3">
      <c r="A29" s="186">
        <v>27</v>
      </c>
      <c r="B29" s="202"/>
      <c r="C29" s="196"/>
      <c r="D29" s="196"/>
      <c r="E29" s="196"/>
      <c r="F29" s="196"/>
      <c r="G29" s="197"/>
      <c r="H29" s="197"/>
      <c r="I29" s="197" t="s">
        <v>1</v>
      </c>
      <c r="J29" s="197"/>
      <c r="K29" s="196"/>
      <c r="L29" s="196"/>
    </row>
    <row r="30" spans="1:12" ht="21.75" customHeight="1" x14ac:dyDescent="0.3">
      <c r="A30" s="186">
        <v>28</v>
      </c>
      <c r="B30" s="202"/>
      <c r="C30" s="196"/>
      <c r="D30" s="196"/>
      <c r="E30" s="196"/>
      <c r="F30" s="196"/>
      <c r="G30" s="197"/>
      <c r="H30" s="197"/>
      <c r="I30" s="197" t="s">
        <v>1</v>
      </c>
      <c r="J30" s="197"/>
      <c r="K30" s="196"/>
      <c r="L30" s="196"/>
    </row>
    <row r="31" spans="1:12" ht="21.75" customHeight="1" x14ac:dyDescent="0.3">
      <c r="A31" s="186">
        <v>29</v>
      </c>
      <c r="B31" s="202"/>
      <c r="C31" s="198"/>
      <c r="D31" s="199"/>
      <c r="E31" s="199"/>
      <c r="F31" s="198"/>
      <c r="G31" s="197"/>
      <c r="H31" s="197"/>
      <c r="I31" s="197" t="s">
        <v>1</v>
      </c>
      <c r="J31" s="197"/>
      <c r="K31" s="196"/>
      <c r="L31" s="196"/>
    </row>
    <row r="32" spans="1:12" ht="21.75" customHeight="1" x14ac:dyDescent="0.3">
      <c r="A32" s="186">
        <v>30</v>
      </c>
      <c r="B32" s="202"/>
      <c r="C32" s="198"/>
      <c r="D32" s="199"/>
      <c r="E32" s="199"/>
      <c r="F32" s="198"/>
      <c r="G32" s="197"/>
      <c r="H32" s="197"/>
      <c r="I32" s="197" t="s">
        <v>1</v>
      </c>
      <c r="J32" s="197"/>
      <c r="K32" s="196"/>
      <c r="L32" s="196"/>
    </row>
    <row r="33" spans="1:12" ht="21.75" customHeight="1" x14ac:dyDescent="0.3">
      <c r="A33" s="186">
        <v>32</v>
      </c>
      <c r="B33" s="202"/>
      <c r="C33" s="198"/>
      <c r="D33" s="199"/>
      <c r="E33" s="199"/>
      <c r="F33" s="198"/>
      <c r="G33" s="197"/>
      <c r="H33" s="197"/>
      <c r="I33" s="197" t="s">
        <v>1</v>
      </c>
      <c r="J33" s="197"/>
      <c r="K33" s="196"/>
      <c r="L33" s="201"/>
    </row>
    <row r="34" spans="1:12" ht="21.75" customHeight="1" x14ac:dyDescent="0.3">
      <c r="A34" s="186">
        <v>34</v>
      </c>
      <c r="B34" s="202"/>
      <c r="C34" s="196"/>
      <c r="D34" s="196"/>
      <c r="E34" s="196"/>
      <c r="F34" s="196"/>
      <c r="G34" s="197"/>
      <c r="H34" s="197"/>
      <c r="I34" s="197" t="s">
        <v>1</v>
      </c>
      <c r="J34" s="197"/>
      <c r="K34" s="196"/>
      <c r="L34" s="201"/>
    </row>
    <row r="35" spans="1:12" ht="21.75" customHeight="1" x14ac:dyDescent="0.3">
      <c r="A35" s="186">
        <v>35</v>
      </c>
      <c r="B35" s="202"/>
      <c r="C35" s="196"/>
      <c r="D35" s="196"/>
      <c r="E35" s="196"/>
      <c r="F35" s="196"/>
      <c r="G35" s="197"/>
      <c r="H35" s="197"/>
      <c r="I35" s="197" t="s">
        <v>1</v>
      </c>
      <c r="J35" s="197"/>
      <c r="K35" s="196"/>
      <c r="L35" s="201"/>
    </row>
    <row r="36" spans="1:12" ht="21.75" customHeight="1" x14ac:dyDescent="0.3">
      <c r="A36" s="186">
        <v>36</v>
      </c>
      <c r="B36" s="202"/>
      <c r="C36" s="196"/>
      <c r="D36" s="196"/>
      <c r="E36" s="196"/>
      <c r="F36" s="196"/>
      <c r="G36" s="197"/>
      <c r="H36" s="197"/>
      <c r="I36" s="197" t="s">
        <v>1</v>
      </c>
      <c r="J36" s="197"/>
      <c r="K36" s="196"/>
      <c r="L36" s="201"/>
    </row>
    <row r="37" spans="1:12" ht="21.75" customHeight="1" x14ac:dyDescent="0.3">
      <c r="A37" s="186">
        <v>37</v>
      </c>
      <c r="B37" s="202"/>
      <c r="C37" s="196"/>
      <c r="D37" s="196"/>
      <c r="E37" s="196"/>
      <c r="F37" s="196"/>
      <c r="G37" s="197" t="s">
        <v>1</v>
      </c>
      <c r="H37" s="197"/>
      <c r="I37" s="197" t="s">
        <v>1</v>
      </c>
      <c r="J37" s="197"/>
      <c r="K37" s="196"/>
      <c r="L37" s="201"/>
    </row>
    <row r="38" spans="1:12" ht="21.75" customHeight="1" x14ac:dyDescent="0.3">
      <c r="A38" s="186">
        <v>38</v>
      </c>
      <c r="B38" s="202"/>
      <c r="C38" s="196"/>
      <c r="D38" s="196"/>
      <c r="E38" s="196"/>
      <c r="F38" s="196"/>
      <c r="G38" s="197" t="s">
        <v>1</v>
      </c>
      <c r="H38" s="197"/>
      <c r="I38" s="197" t="s">
        <v>1</v>
      </c>
      <c r="J38" s="197"/>
      <c r="K38" s="196"/>
      <c r="L38" s="201"/>
    </row>
    <row r="39" spans="1:12" ht="21.75" customHeight="1" x14ac:dyDescent="0.3">
      <c r="A39" s="186">
        <v>39</v>
      </c>
      <c r="B39" s="202"/>
      <c r="C39" s="196"/>
      <c r="D39" s="196"/>
      <c r="E39" s="196"/>
      <c r="F39" s="196"/>
      <c r="G39" s="197" t="s">
        <v>1</v>
      </c>
      <c r="H39" s="197"/>
      <c r="I39" s="197" t="s">
        <v>1</v>
      </c>
      <c r="J39" s="197"/>
      <c r="K39" s="196"/>
      <c r="L39" s="201"/>
    </row>
    <row r="40" spans="1:12" ht="21.75" customHeight="1" x14ac:dyDescent="0.3">
      <c r="A40" s="186">
        <v>40</v>
      </c>
      <c r="B40" s="202"/>
      <c r="C40" s="196"/>
      <c r="D40" s="196"/>
      <c r="E40" s="196"/>
      <c r="F40" s="196"/>
      <c r="G40" s="197" t="s">
        <v>1</v>
      </c>
      <c r="H40" s="197"/>
      <c r="I40" s="197" t="s">
        <v>1</v>
      </c>
      <c r="J40" s="197"/>
      <c r="K40" s="196"/>
      <c r="L40" s="201"/>
    </row>
    <row r="41" spans="1:12" ht="21.75" customHeight="1" x14ac:dyDescent="0.3">
      <c r="A41" s="186">
        <v>41</v>
      </c>
      <c r="B41" s="202"/>
      <c r="C41" s="196"/>
      <c r="D41" s="196"/>
      <c r="E41" s="196"/>
      <c r="F41" s="196"/>
      <c r="G41" s="197" t="s">
        <v>1</v>
      </c>
      <c r="H41" s="197"/>
      <c r="I41" s="197" t="s">
        <v>1</v>
      </c>
      <c r="J41" s="197"/>
      <c r="K41" s="196"/>
      <c r="L41" s="201"/>
    </row>
    <row r="42" spans="1:12" ht="21.75" customHeight="1" x14ac:dyDescent="0.3">
      <c r="A42" s="186">
        <v>42</v>
      </c>
      <c r="B42" s="202"/>
      <c r="C42" s="196"/>
      <c r="D42" s="196"/>
      <c r="E42" s="196"/>
      <c r="F42" s="196"/>
      <c r="G42" s="197" t="s">
        <v>1</v>
      </c>
      <c r="H42" s="197"/>
      <c r="I42" s="197" t="s">
        <v>1</v>
      </c>
      <c r="J42" s="197"/>
      <c r="K42" s="196"/>
      <c r="L42" s="201"/>
    </row>
    <row r="43" spans="1:12" ht="21.75" customHeight="1" x14ac:dyDescent="0.3">
      <c r="A43" s="186">
        <v>43</v>
      </c>
      <c r="B43" s="202"/>
      <c r="C43" s="196"/>
      <c r="D43" s="196"/>
      <c r="E43" s="196"/>
      <c r="F43" s="196"/>
      <c r="G43" s="197" t="s">
        <v>1</v>
      </c>
      <c r="H43" s="197"/>
      <c r="I43" s="197" t="s">
        <v>1</v>
      </c>
      <c r="J43" s="197"/>
      <c r="K43" s="196"/>
      <c r="L43" s="201"/>
    </row>
    <row r="44" spans="1:12" ht="21.75" customHeight="1" x14ac:dyDescent="0.3">
      <c r="A44" s="186">
        <v>44</v>
      </c>
      <c r="B44" s="202"/>
      <c r="C44" s="196"/>
      <c r="D44" s="196"/>
      <c r="E44" s="196"/>
      <c r="F44" s="196"/>
      <c r="G44" s="197" t="s">
        <v>1</v>
      </c>
      <c r="H44" s="197"/>
      <c r="I44" s="197" t="s">
        <v>1</v>
      </c>
      <c r="J44" s="197"/>
      <c r="K44" s="196"/>
      <c r="L44" s="201"/>
    </row>
    <row r="45" spans="1:12" ht="21.75" customHeight="1" x14ac:dyDescent="0.3">
      <c r="A45" s="186">
        <v>45</v>
      </c>
      <c r="B45" s="202"/>
      <c r="C45" s="196"/>
      <c r="D45" s="196"/>
      <c r="E45" s="196"/>
      <c r="F45" s="196"/>
      <c r="G45" s="197" t="s">
        <v>1</v>
      </c>
      <c r="H45" s="197"/>
      <c r="I45" s="197" t="s">
        <v>1</v>
      </c>
      <c r="J45" s="197"/>
      <c r="K45" s="196"/>
      <c r="L45" s="201"/>
    </row>
    <row r="46" spans="1:12" ht="21.75" customHeight="1" x14ac:dyDescent="0.3">
      <c r="A46" s="186">
        <v>46</v>
      </c>
      <c r="B46" s="202"/>
      <c r="C46" s="196"/>
      <c r="D46" s="196"/>
      <c r="E46" s="196"/>
      <c r="F46" s="196"/>
      <c r="G46" s="197" t="s">
        <v>1</v>
      </c>
      <c r="H46" s="197"/>
      <c r="I46" s="197" t="s">
        <v>1</v>
      </c>
      <c r="J46" s="197"/>
      <c r="K46" s="196"/>
      <c r="L46" s="201"/>
    </row>
    <row r="47" spans="1:12" ht="21.75" customHeight="1" x14ac:dyDescent="0.3">
      <c r="A47" s="187">
        <v>47</v>
      </c>
      <c r="B47" s="202"/>
      <c r="C47" s="196"/>
      <c r="D47" s="196"/>
      <c r="E47" s="196"/>
      <c r="F47" s="196"/>
      <c r="G47" s="200"/>
      <c r="H47" s="200"/>
      <c r="I47" s="200"/>
      <c r="J47" s="200"/>
      <c r="K47" s="196"/>
      <c r="L47" s="201"/>
    </row>
    <row r="48" spans="1:12" ht="21.75" customHeight="1" x14ac:dyDescent="0.3">
      <c r="A48" s="187">
        <v>48</v>
      </c>
      <c r="B48" s="202"/>
      <c r="C48" s="196"/>
      <c r="D48" s="196"/>
      <c r="E48" s="196"/>
      <c r="F48" s="196"/>
      <c r="G48" s="200"/>
      <c r="H48" s="200"/>
      <c r="I48" s="200"/>
      <c r="J48" s="200"/>
      <c r="K48" s="196"/>
      <c r="L48" s="201"/>
    </row>
    <row r="49" spans="1:12" ht="21.75" customHeight="1" x14ac:dyDescent="0.3">
      <c r="A49" s="187">
        <v>50</v>
      </c>
      <c r="B49" s="202"/>
      <c r="C49" s="196"/>
      <c r="D49" s="196"/>
      <c r="E49" s="196"/>
      <c r="F49" s="196"/>
      <c r="G49" s="200"/>
      <c r="H49" s="200"/>
      <c r="I49" s="200"/>
      <c r="J49" s="200"/>
      <c r="K49" s="196"/>
      <c r="L49" s="201"/>
    </row>
    <row r="50" spans="1:12" ht="21.75" customHeight="1" x14ac:dyDescent="0.3">
      <c r="A50" s="187">
        <v>51</v>
      </c>
      <c r="B50" s="202"/>
      <c r="C50" s="196"/>
      <c r="D50" s="196"/>
      <c r="E50" s="196"/>
      <c r="F50" s="196"/>
      <c r="G50" s="200"/>
      <c r="H50" s="200"/>
      <c r="I50" s="200"/>
      <c r="J50" s="200"/>
      <c r="K50" s="196"/>
      <c r="L50" s="201"/>
    </row>
    <row r="51" spans="1:12" ht="21.75" customHeight="1" x14ac:dyDescent="0.3">
      <c r="A51" s="187">
        <v>52</v>
      </c>
      <c r="B51" s="202"/>
      <c r="C51" s="196"/>
      <c r="D51" s="196"/>
      <c r="E51" s="196"/>
      <c r="F51" s="196"/>
      <c r="G51" s="200"/>
      <c r="H51" s="200"/>
      <c r="I51" s="200"/>
      <c r="J51" s="200"/>
      <c r="K51" s="196"/>
      <c r="L51" s="201"/>
    </row>
    <row r="52" spans="1:12" ht="21.75" customHeight="1" x14ac:dyDescent="0.3">
      <c r="A52" s="187">
        <v>53</v>
      </c>
      <c r="B52" s="202"/>
      <c r="C52" s="196"/>
      <c r="D52" s="196"/>
      <c r="E52" s="196"/>
      <c r="F52" s="196"/>
      <c r="G52" s="200"/>
      <c r="H52" s="200"/>
      <c r="I52" s="200"/>
      <c r="J52" s="200"/>
      <c r="K52" s="196"/>
      <c r="L52" s="201"/>
    </row>
    <row r="53" spans="1:12" ht="21.75" customHeight="1" x14ac:dyDescent="0.3">
      <c r="A53" s="187">
        <v>54</v>
      </c>
      <c r="B53" s="202"/>
      <c r="C53" s="196"/>
      <c r="D53" s="196"/>
      <c r="E53" s="196"/>
      <c r="F53" s="196"/>
      <c r="G53" s="200"/>
      <c r="H53" s="200"/>
      <c r="I53" s="200"/>
      <c r="J53" s="200"/>
      <c r="K53" s="196"/>
      <c r="L53" s="201"/>
    </row>
    <row r="54" spans="1:12" ht="21.75" customHeight="1" x14ac:dyDescent="0.3">
      <c r="A54" s="187">
        <v>55</v>
      </c>
      <c r="B54" s="202"/>
      <c r="C54" s="196"/>
      <c r="D54" s="196"/>
      <c r="E54" s="196"/>
      <c r="F54" s="196"/>
      <c r="G54" s="200"/>
      <c r="H54" s="200"/>
      <c r="I54" s="200"/>
      <c r="J54" s="200"/>
      <c r="K54" s="196"/>
      <c r="L54" s="201"/>
    </row>
    <row r="55" spans="1:12" ht="21.75" customHeight="1" x14ac:dyDescent="0.3">
      <c r="A55" s="187">
        <v>56</v>
      </c>
      <c r="B55" s="202"/>
      <c r="C55" s="196"/>
      <c r="D55" s="196"/>
      <c r="E55" s="196"/>
      <c r="F55" s="196"/>
      <c r="G55" s="200"/>
      <c r="H55" s="200"/>
      <c r="I55" s="200"/>
      <c r="J55" s="200"/>
      <c r="K55" s="196"/>
      <c r="L55" s="201"/>
    </row>
    <row r="56" spans="1:12" ht="21.75" customHeight="1" x14ac:dyDescent="0.3">
      <c r="A56" s="187">
        <v>57</v>
      </c>
      <c r="B56" s="202"/>
      <c r="C56" s="196"/>
      <c r="D56" s="196"/>
      <c r="E56" s="196"/>
      <c r="F56" s="196"/>
      <c r="G56" s="200"/>
      <c r="H56" s="200"/>
      <c r="I56" s="200"/>
      <c r="J56" s="200"/>
      <c r="K56" s="196"/>
      <c r="L56" s="201"/>
    </row>
    <row r="57" spans="1:12" ht="21.75" customHeight="1" x14ac:dyDescent="0.3">
      <c r="A57" s="187">
        <v>58</v>
      </c>
      <c r="B57" s="202"/>
      <c r="C57" s="196"/>
      <c r="D57" s="196"/>
      <c r="E57" s="196"/>
      <c r="F57" s="196"/>
      <c r="G57" s="200"/>
      <c r="H57" s="200"/>
      <c r="I57" s="200"/>
      <c r="J57" s="200"/>
      <c r="K57" s="196"/>
      <c r="L57" s="201"/>
    </row>
    <row r="58" spans="1:12" ht="21.75" customHeight="1" x14ac:dyDescent="0.3">
      <c r="A58" s="187">
        <v>59</v>
      </c>
      <c r="B58" s="202"/>
      <c r="C58" s="196"/>
      <c r="D58" s="196"/>
      <c r="E58" s="196"/>
      <c r="F58" s="196"/>
      <c r="G58" s="200"/>
      <c r="H58" s="200"/>
      <c r="I58" s="200"/>
      <c r="J58" s="200"/>
      <c r="K58" s="196"/>
      <c r="L58" s="201"/>
    </row>
    <row r="59" spans="1:12" ht="21.75" customHeight="1" x14ac:dyDescent="0.3">
      <c r="A59" s="187">
        <v>60</v>
      </c>
      <c r="B59" s="202"/>
      <c r="C59" s="196"/>
      <c r="D59" s="196"/>
      <c r="E59" s="196"/>
      <c r="F59" s="196"/>
      <c r="G59" s="200"/>
      <c r="H59" s="200"/>
      <c r="I59" s="200"/>
      <c r="J59" s="200"/>
      <c r="K59" s="196"/>
      <c r="L59" s="201"/>
    </row>
    <row r="60" spans="1:12" ht="21.75" customHeight="1" x14ac:dyDescent="0.3">
      <c r="A60" s="187">
        <v>61</v>
      </c>
      <c r="B60" s="202"/>
      <c r="C60" s="196"/>
      <c r="D60" s="196"/>
      <c r="E60" s="196"/>
      <c r="F60" s="196"/>
      <c r="G60" s="200"/>
      <c r="H60" s="200"/>
      <c r="I60" s="200"/>
      <c r="J60" s="200"/>
      <c r="K60" s="196"/>
      <c r="L60" s="201"/>
    </row>
    <row r="61" spans="1:12" ht="21.75" customHeight="1" x14ac:dyDescent="0.3">
      <c r="A61" s="187">
        <v>62</v>
      </c>
      <c r="B61" s="202"/>
      <c r="C61" s="196"/>
      <c r="D61" s="196"/>
      <c r="E61" s="196"/>
      <c r="F61" s="196"/>
      <c r="G61" s="200"/>
      <c r="H61" s="200"/>
      <c r="I61" s="200"/>
      <c r="J61" s="200"/>
      <c r="K61" s="196"/>
      <c r="L61" s="201"/>
    </row>
    <row r="62" spans="1:12" ht="21.75" customHeight="1" x14ac:dyDescent="0.3">
      <c r="A62" s="187">
        <v>63</v>
      </c>
      <c r="B62" s="202"/>
      <c r="C62" s="196"/>
      <c r="D62" s="196"/>
      <c r="E62" s="196"/>
      <c r="F62" s="196"/>
      <c r="G62" s="200"/>
      <c r="H62" s="200"/>
      <c r="I62" s="200"/>
      <c r="J62" s="200"/>
      <c r="K62" s="196"/>
      <c r="L62" s="201"/>
    </row>
    <row r="63" spans="1:12" ht="21.75" customHeight="1" x14ac:dyDescent="0.3">
      <c r="A63" s="187">
        <v>64</v>
      </c>
      <c r="B63" s="202"/>
      <c r="C63" s="196"/>
      <c r="D63" s="196"/>
      <c r="E63" s="196"/>
      <c r="F63" s="196"/>
      <c r="G63" s="200"/>
      <c r="H63" s="200"/>
      <c r="I63" s="200"/>
      <c r="J63" s="200"/>
      <c r="K63" s="196"/>
      <c r="L63" s="201"/>
    </row>
    <row r="64" spans="1:12" ht="21.75" customHeight="1" x14ac:dyDescent="0.3">
      <c r="A64" s="187">
        <v>65</v>
      </c>
      <c r="B64" s="202"/>
      <c r="C64" s="196"/>
      <c r="D64" s="196"/>
      <c r="E64" s="196"/>
      <c r="F64" s="196"/>
      <c r="G64" s="200"/>
      <c r="H64" s="200"/>
      <c r="I64" s="200"/>
      <c r="J64" s="200"/>
      <c r="K64" s="196"/>
      <c r="L64" s="201"/>
    </row>
    <row r="65" spans="1:12" ht="21.75" customHeight="1" x14ac:dyDescent="0.3">
      <c r="A65" s="187">
        <v>67</v>
      </c>
      <c r="B65" s="202"/>
      <c r="C65" s="196"/>
      <c r="D65" s="196"/>
      <c r="E65" s="196"/>
      <c r="F65" s="196"/>
      <c r="G65" s="200"/>
      <c r="H65" s="200"/>
      <c r="I65" s="200"/>
      <c r="J65" s="200"/>
      <c r="K65" s="196"/>
      <c r="L65" s="201"/>
    </row>
    <row r="66" spans="1:12" ht="21.75" customHeight="1" x14ac:dyDescent="0.3">
      <c r="A66" s="187">
        <v>68</v>
      </c>
      <c r="B66" s="202"/>
      <c r="C66" s="196"/>
      <c r="D66" s="196"/>
      <c r="E66" s="196"/>
      <c r="F66" s="196"/>
      <c r="G66" s="200"/>
      <c r="H66" s="200"/>
      <c r="I66" s="200"/>
      <c r="J66" s="200"/>
      <c r="K66" s="196"/>
      <c r="L66" s="201"/>
    </row>
    <row r="67" spans="1:12" ht="21.75" customHeight="1" x14ac:dyDescent="0.3">
      <c r="A67" s="187">
        <v>70</v>
      </c>
      <c r="B67" s="202"/>
      <c r="C67" s="196"/>
      <c r="D67" s="196"/>
      <c r="E67" s="196"/>
      <c r="F67" s="196"/>
      <c r="G67" s="200"/>
      <c r="H67" s="200"/>
      <c r="I67" s="200"/>
      <c r="J67" s="200"/>
      <c r="K67" s="196"/>
      <c r="L67" s="201"/>
    </row>
    <row r="68" spans="1:12" ht="21.75" customHeight="1" x14ac:dyDescent="0.3">
      <c r="A68" s="187">
        <v>71</v>
      </c>
      <c r="B68" s="202"/>
      <c r="C68" s="196"/>
      <c r="D68" s="196"/>
      <c r="E68" s="196"/>
      <c r="F68" s="196"/>
      <c r="G68" s="200"/>
      <c r="H68" s="200"/>
      <c r="I68" s="200"/>
      <c r="J68" s="200"/>
      <c r="K68" s="196"/>
      <c r="L68" s="201"/>
    </row>
    <row r="69" spans="1:12" ht="21.75" customHeight="1" x14ac:dyDescent="0.3">
      <c r="A69" s="187">
        <v>72</v>
      </c>
      <c r="B69" s="202"/>
      <c r="C69" s="196"/>
      <c r="D69" s="196"/>
      <c r="E69" s="196"/>
      <c r="F69" s="196"/>
      <c r="G69" s="200"/>
      <c r="H69" s="200"/>
      <c r="I69" s="200"/>
      <c r="J69" s="200"/>
      <c r="K69" s="196"/>
      <c r="L69" s="201"/>
    </row>
    <row r="70" spans="1:12" ht="21.75" customHeight="1" x14ac:dyDescent="0.3">
      <c r="A70" s="187">
        <v>73</v>
      </c>
      <c r="B70" s="202"/>
      <c r="C70" s="196"/>
      <c r="D70" s="196"/>
      <c r="E70" s="196"/>
      <c r="F70" s="196"/>
      <c r="G70" s="200"/>
      <c r="H70" s="200"/>
      <c r="I70" s="200"/>
      <c r="J70" s="200"/>
      <c r="K70" s="196"/>
      <c r="L70" s="201"/>
    </row>
  </sheetData>
  <mergeCells count="5">
    <mergeCell ref="A1:L1"/>
    <mergeCell ref="A2:L2"/>
    <mergeCell ref="A3:L3"/>
    <mergeCell ref="G4:L4"/>
    <mergeCell ref="G5:L5"/>
  </mergeCells>
  <phoneticPr fontId="0" type="noConversion"/>
  <printOptions horizontalCentered="1"/>
  <pageMargins left="0.5" right="0.5" top="0.5" bottom="0.5" header="0.5" footer="0.25"/>
  <pageSetup scale="90" fitToHeight="2" orientation="portrait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82"/>
  <sheetViews>
    <sheetView workbookViewId="0">
      <selection activeCell="A5" sqref="A5:A81"/>
    </sheetView>
  </sheetViews>
  <sheetFormatPr defaultColWidth="9" defaultRowHeight="11.25" x14ac:dyDescent="0.2"/>
  <cols>
    <col min="1" max="5" width="9.6640625" customWidth="1"/>
  </cols>
  <sheetData>
    <row r="1" spans="1:5" ht="30" customHeight="1" x14ac:dyDescent="0.2">
      <c r="A1" s="1142" t="s">
        <v>244</v>
      </c>
      <c r="B1" s="1143"/>
      <c r="C1" s="1143"/>
      <c r="D1" s="1143"/>
      <c r="E1" s="1192"/>
    </row>
    <row r="2" spans="1:5" ht="18.75" thickBot="1" x14ac:dyDescent="0.25">
      <c r="A2" s="1098" t="s">
        <v>245</v>
      </c>
      <c r="B2" s="1099"/>
      <c r="C2" s="1099"/>
      <c r="D2" s="1099"/>
      <c r="E2" s="1193"/>
    </row>
    <row r="3" spans="1:5" ht="12" customHeight="1" x14ac:dyDescent="0.2">
      <c r="A3" s="4" t="s">
        <v>2</v>
      </c>
      <c r="B3" s="148" t="s">
        <v>45</v>
      </c>
      <c r="C3" s="35" t="s">
        <v>122</v>
      </c>
      <c r="D3" s="34"/>
      <c r="E3" s="149" t="s">
        <v>79</v>
      </c>
    </row>
    <row r="4" spans="1:5" ht="12" customHeight="1" thickBot="1" x14ac:dyDescent="0.25">
      <c r="A4" s="8" t="s">
        <v>13</v>
      </c>
      <c r="B4" s="122" t="s">
        <v>103</v>
      </c>
      <c r="C4" s="12" t="s">
        <v>26</v>
      </c>
      <c r="D4" s="12" t="s">
        <v>27</v>
      </c>
      <c r="E4" s="120" t="s">
        <v>102</v>
      </c>
    </row>
    <row r="5" spans="1:5" ht="17.100000000000001" customHeight="1" x14ac:dyDescent="0.2">
      <c r="A5" s="87"/>
      <c r="B5" s="179"/>
      <c r="C5" s="125"/>
      <c r="D5" s="125"/>
      <c r="E5" s="124"/>
    </row>
    <row r="6" spans="1:5" ht="17.100000000000001" customHeight="1" x14ac:dyDescent="0.2">
      <c r="A6" s="87"/>
      <c r="B6" s="179"/>
      <c r="C6" s="125"/>
      <c r="D6" s="125"/>
      <c r="E6" s="124"/>
    </row>
    <row r="7" spans="1:5" ht="17.100000000000001" customHeight="1" x14ac:dyDescent="0.2">
      <c r="A7" s="87"/>
      <c r="B7" s="179"/>
      <c r="C7" s="125"/>
      <c r="D7" s="125"/>
      <c r="E7" s="124"/>
    </row>
    <row r="8" spans="1:5" ht="17.100000000000001" customHeight="1" x14ac:dyDescent="0.2">
      <c r="A8" s="87"/>
      <c r="B8" s="179"/>
      <c r="C8" s="125"/>
      <c r="D8" s="125"/>
      <c r="E8" s="124"/>
    </row>
    <row r="9" spans="1:5" ht="17.100000000000001" customHeight="1" x14ac:dyDescent="0.2">
      <c r="A9" s="87"/>
      <c r="B9" s="179"/>
      <c r="C9" s="125"/>
      <c r="D9" s="125"/>
      <c r="E9" s="124"/>
    </row>
    <row r="10" spans="1:5" ht="17.100000000000001" customHeight="1" x14ac:dyDescent="0.2">
      <c r="A10" s="87"/>
      <c r="B10" s="179"/>
      <c r="C10" s="125"/>
      <c r="D10" s="125"/>
      <c r="E10" s="124"/>
    </row>
    <row r="11" spans="1:5" ht="17.100000000000001" customHeight="1" x14ac:dyDescent="0.2">
      <c r="A11" s="87"/>
      <c r="B11" s="179"/>
      <c r="C11" s="125"/>
      <c r="D11" s="125"/>
      <c r="E11" s="124"/>
    </row>
    <row r="12" spans="1:5" ht="17.100000000000001" customHeight="1" x14ac:dyDescent="0.2">
      <c r="A12" s="87"/>
      <c r="B12" s="179"/>
      <c r="C12" s="125"/>
      <c r="D12" s="125"/>
      <c r="E12" s="124"/>
    </row>
    <row r="13" spans="1:5" ht="17.100000000000001" customHeight="1" x14ac:dyDescent="0.2">
      <c r="A13" s="87"/>
      <c r="B13" s="179"/>
      <c r="C13" s="125"/>
      <c r="D13" s="125"/>
      <c r="E13" s="124"/>
    </row>
    <row r="14" spans="1:5" ht="17.100000000000001" customHeight="1" x14ac:dyDescent="0.2">
      <c r="A14" s="87"/>
      <c r="B14" s="179"/>
      <c r="C14" s="125"/>
      <c r="D14" s="125"/>
      <c r="E14" s="124"/>
    </row>
    <row r="15" spans="1:5" ht="17.100000000000001" customHeight="1" x14ac:dyDescent="0.2">
      <c r="A15" s="87"/>
      <c r="B15" s="179"/>
      <c r="C15" s="125"/>
      <c r="D15" s="125"/>
      <c r="E15" s="124"/>
    </row>
    <row r="16" spans="1:5" ht="17.100000000000001" customHeight="1" x14ac:dyDescent="0.2">
      <c r="A16" s="87"/>
      <c r="B16" s="179"/>
      <c r="C16" s="125"/>
      <c r="D16" s="125"/>
      <c r="E16" s="124"/>
    </row>
    <row r="17" spans="1:5" ht="17.100000000000001" customHeight="1" x14ac:dyDescent="0.2">
      <c r="A17" s="87"/>
      <c r="B17" s="179"/>
      <c r="C17" s="125"/>
      <c r="D17" s="125"/>
      <c r="E17" s="124"/>
    </row>
    <row r="18" spans="1:5" ht="17.100000000000001" customHeight="1" x14ac:dyDescent="0.2">
      <c r="A18" s="87"/>
      <c r="B18" s="179"/>
      <c r="C18" s="125"/>
      <c r="D18" s="125"/>
      <c r="E18" s="124"/>
    </row>
    <row r="19" spans="1:5" ht="17.100000000000001" customHeight="1" x14ac:dyDescent="0.2">
      <c r="A19" s="87"/>
      <c r="B19" s="179"/>
      <c r="C19" s="125"/>
      <c r="D19" s="125"/>
      <c r="E19" s="124"/>
    </row>
    <row r="20" spans="1:5" ht="17.100000000000001" customHeight="1" x14ac:dyDescent="0.2">
      <c r="A20" s="87"/>
      <c r="B20" s="179"/>
      <c r="C20" s="125"/>
      <c r="D20" s="125"/>
      <c r="E20" s="124"/>
    </row>
    <row r="21" spans="1:5" ht="17.100000000000001" customHeight="1" x14ac:dyDescent="0.2">
      <c r="A21" s="87"/>
      <c r="B21" s="179"/>
      <c r="C21" s="125"/>
      <c r="D21" s="125"/>
      <c r="E21" s="124"/>
    </row>
    <row r="22" spans="1:5" ht="17.100000000000001" customHeight="1" x14ac:dyDescent="0.2">
      <c r="A22" s="87"/>
      <c r="B22" s="179"/>
      <c r="C22" s="125"/>
      <c r="D22" s="125"/>
      <c r="E22" s="124"/>
    </row>
    <row r="23" spans="1:5" ht="17.100000000000001" customHeight="1" x14ac:dyDescent="0.2">
      <c r="A23" s="87"/>
      <c r="B23" s="179"/>
      <c r="C23" s="125"/>
      <c r="D23" s="125"/>
      <c r="E23" s="124"/>
    </row>
    <row r="24" spans="1:5" ht="17.100000000000001" customHeight="1" x14ac:dyDescent="0.2">
      <c r="A24" s="87"/>
      <c r="B24" s="179"/>
      <c r="C24" s="125"/>
      <c r="D24" s="125"/>
      <c r="E24" s="124"/>
    </row>
    <row r="25" spans="1:5" ht="17.100000000000001" customHeight="1" x14ac:dyDescent="0.2">
      <c r="A25" s="87"/>
      <c r="B25" s="179"/>
      <c r="C25" s="125"/>
      <c r="D25" s="125"/>
      <c r="E25" s="124"/>
    </row>
    <row r="26" spans="1:5" ht="17.100000000000001" customHeight="1" x14ac:dyDescent="0.2">
      <c r="A26" s="87"/>
      <c r="B26" s="179"/>
      <c r="C26" s="125"/>
      <c r="D26" s="125"/>
      <c r="E26" s="124"/>
    </row>
    <row r="27" spans="1:5" ht="17.100000000000001" customHeight="1" x14ac:dyDescent="0.2">
      <c r="A27" s="87"/>
      <c r="B27" s="179"/>
      <c r="C27" s="125"/>
      <c r="D27" s="125"/>
      <c r="E27" s="124"/>
    </row>
    <row r="28" spans="1:5" ht="17.100000000000001" customHeight="1" x14ac:dyDescent="0.2">
      <c r="A28" s="87"/>
      <c r="B28" s="179"/>
      <c r="C28" s="125"/>
      <c r="D28" s="125"/>
      <c r="E28" s="124"/>
    </row>
    <row r="29" spans="1:5" ht="17.100000000000001" customHeight="1" x14ac:dyDescent="0.2">
      <c r="A29" s="87"/>
      <c r="B29" s="179"/>
      <c r="C29" s="125"/>
      <c r="D29" s="125"/>
      <c r="E29" s="124"/>
    </row>
    <row r="30" spans="1:5" ht="17.100000000000001" customHeight="1" x14ac:dyDescent="0.2">
      <c r="A30" s="87"/>
      <c r="B30" s="179"/>
      <c r="C30" s="125"/>
      <c r="D30" s="125"/>
      <c r="E30" s="124"/>
    </row>
    <row r="31" spans="1:5" ht="17.100000000000001" customHeight="1" x14ac:dyDescent="0.2">
      <c r="A31" s="87"/>
      <c r="B31" s="179"/>
      <c r="C31" s="125"/>
      <c r="D31" s="125"/>
      <c r="E31" s="124"/>
    </row>
    <row r="32" spans="1:5" ht="17.100000000000001" customHeight="1" x14ac:dyDescent="0.2">
      <c r="A32" s="87"/>
      <c r="B32" s="179"/>
      <c r="C32" s="125"/>
      <c r="D32" s="125"/>
      <c r="E32" s="124"/>
    </row>
    <row r="33" spans="1:5" ht="17.100000000000001" customHeight="1" x14ac:dyDescent="0.2">
      <c r="A33" s="87"/>
      <c r="B33" s="179"/>
      <c r="C33" s="125"/>
      <c r="D33" s="125"/>
      <c r="E33" s="124"/>
    </row>
    <row r="34" spans="1:5" ht="17.100000000000001" customHeight="1" x14ac:dyDescent="0.2">
      <c r="A34" s="87"/>
      <c r="B34" s="179"/>
      <c r="C34" s="125"/>
      <c r="D34" s="125"/>
      <c r="E34" s="124"/>
    </row>
    <row r="35" spans="1:5" ht="17.100000000000001" customHeight="1" x14ac:dyDescent="0.2">
      <c r="A35" s="87"/>
      <c r="B35" s="179"/>
      <c r="C35" s="125"/>
      <c r="D35" s="125"/>
      <c r="E35" s="124"/>
    </row>
    <row r="36" spans="1:5" ht="17.100000000000001" customHeight="1" x14ac:dyDescent="0.2">
      <c r="A36" s="87"/>
      <c r="B36" s="179"/>
      <c r="C36" s="125"/>
      <c r="D36" s="125"/>
      <c r="E36" s="124"/>
    </row>
    <row r="37" spans="1:5" ht="17.100000000000001" customHeight="1" x14ac:dyDescent="0.2">
      <c r="A37" s="87"/>
      <c r="B37" s="179"/>
      <c r="C37" s="125"/>
      <c r="D37" s="125"/>
      <c r="E37" s="124"/>
    </row>
    <row r="38" spans="1:5" ht="17.100000000000001" customHeight="1" x14ac:dyDescent="0.2">
      <c r="A38" s="87"/>
      <c r="B38" s="179"/>
      <c r="C38" s="125"/>
      <c r="D38" s="125"/>
      <c r="E38" s="124"/>
    </row>
    <row r="39" spans="1:5" ht="17.100000000000001" customHeight="1" x14ac:dyDescent="0.2">
      <c r="A39" s="87"/>
      <c r="B39" s="179"/>
      <c r="C39" s="125"/>
      <c r="D39" s="125"/>
      <c r="E39" s="124"/>
    </row>
    <row r="40" spans="1:5" ht="17.100000000000001" customHeight="1" x14ac:dyDescent="0.2">
      <c r="A40" s="87"/>
      <c r="B40" s="179"/>
      <c r="C40" s="125"/>
      <c r="D40" s="125"/>
      <c r="E40" s="124"/>
    </row>
    <row r="41" spans="1:5" ht="17.100000000000001" customHeight="1" x14ac:dyDescent="0.2">
      <c r="A41" s="87"/>
      <c r="B41" s="179"/>
      <c r="C41" s="125"/>
      <c r="D41" s="125"/>
      <c r="E41" s="124"/>
    </row>
    <row r="42" spans="1:5" ht="17.100000000000001" customHeight="1" x14ac:dyDescent="0.2">
      <c r="A42" s="87"/>
      <c r="B42" s="179"/>
      <c r="C42" s="125"/>
      <c r="D42" s="125"/>
      <c r="E42" s="124"/>
    </row>
    <row r="43" spans="1:5" ht="17.100000000000001" customHeight="1" x14ac:dyDescent="0.2">
      <c r="A43" s="87"/>
      <c r="B43" s="179"/>
      <c r="C43" s="125"/>
      <c r="D43" s="125"/>
      <c r="E43" s="124"/>
    </row>
    <row r="44" spans="1:5" ht="17.100000000000001" customHeight="1" x14ac:dyDescent="0.2">
      <c r="A44" s="87"/>
      <c r="B44" s="179"/>
      <c r="C44" s="125"/>
      <c r="D44" s="125"/>
      <c r="E44" s="124"/>
    </row>
    <row r="45" spans="1:5" ht="17.100000000000001" customHeight="1" x14ac:dyDescent="0.2">
      <c r="A45" s="87"/>
      <c r="B45" s="179"/>
      <c r="C45" s="125"/>
      <c r="D45" s="125"/>
      <c r="E45" s="124"/>
    </row>
    <row r="46" spans="1:5" ht="17.100000000000001" customHeight="1" x14ac:dyDescent="0.2">
      <c r="A46" s="87"/>
      <c r="B46" s="179"/>
      <c r="C46" s="125"/>
      <c r="D46" s="125"/>
      <c r="E46" s="124"/>
    </row>
    <row r="47" spans="1:5" ht="17.100000000000001" customHeight="1" x14ac:dyDescent="0.2">
      <c r="A47" s="87"/>
      <c r="B47" s="179"/>
      <c r="C47" s="125"/>
      <c r="D47" s="125"/>
      <c r="E47" s="124"/>
    </row>
    <row r="48" spans="1:5" ht="17.100000000000001" customHeight="1" x14ac:dyDescent="0.2">
      <c r="A48" s="87"/>
      <c r="B48" s="179"/>
      <c r="C48" s="125"/>
      <c r="D48" s="125"/>
      <c r="E48" s="124"/>
    </row>
    <row r="49" spans="1:5" ht="17.100000000000001" customHeight="1" x14ac:dyDescent="0.2">
      <c r="A49" s="87"/>
      <c r="B49" s="179"/>
      <c r="C49" s="125"/>
      <c r="D49" s="125"/>
      <c r="E49" s="124"/>
    </row>
    <row r="50" spans="1:5" ht="17.100000000000001" customHeight="1" x14ac:dyDescent="0.2">
      <c r="A50" s="87"/>
      <c r="B50" s="179"/>
      <c r="C50" s="125"/>
      <c r="D50" s="125"/>
      <c r="E50" s="124"/>
    </row>
    <row r="51" spans="1:5" ht="17.100000000000001" customHeight="1" x14ac:dyDescent="0.2">
      <c r="A51" s="87"/>
      <c r="B51" s="179"/>
      <c r="C51" s="125"/>
      <c r="D51" s="125"/>
      <c r="E51" s="124"/>
    </row>
    <row r="52" spans="1:5" ht="17.100000000000001" customHeight="1" x14ac:dyDescent="0.2">
      <c r="A52" s="87"/>
      <c r="B52" s="179"/>
      <c r="C52" s="125"/>
      <c r="D52" s="125"/>
      <c r="E52" s="124"/>
    </row>
    <row r="53" spans="1:5" ht="17.100000000000001" customHeight="1" x14ac:dyDescent="0.2">
      <c r="A53" s="87"/>
      <c r="B53" s="179"/>
      <c r="C53" s="125"/>
      <c r="D53" s="125"/>
      <c r="E53" s="124"/>
    </row>
    <row r="54" spans="1:5" ht="17.100000000000001" customHeight="1" x14ac:dyDescent="0.2">
      <c r="A54" s="87"/>
      <c r="B54" s="179"/>
      <c r="C54" s="125"/>
      <c r="D54" s="125"/>
      <c r="E54" s="124"/>
    </row>
    <row r="55" spans="1:5" ht="17.100000000000001" customHeight="1" x14ac:dyDescent="0.2">
      <c r="A55" s="87"/>
      <c r="B55" s="179"/>
      <c r="C55" s="125"/>
      <c r="D55" s="125"/>
      <c r="E55" s="124"/>
    </row>
    <row r="56" spans="1:5" ht="17.100000000000001" customHeight="1" x14ac:dyDescent="0.2">
      <c r="A56" s="87"/>
      <c r="B56" s="179"/>
      <c r="C56" s="125"/>
      <c r="D56" s="125"/>
      <c r="E56" s="124"/>
    </row>
    <row r="57" spans="1:5" ht="17.100000000000001" customHeight="1" x14ac:dyDescent="0.2">
      <c r="A57" s="87"/>
      <c r="B57" s="179"/>
      <c r="C57" s="125"/>
      <c r="D57" s="125"/>
      <c r="E57" s="124"/>
    </row>
    <row r="58" spans="1:5" ht="17.100000000000001" customHeight="1" x14ac:dyDescent="0.2">
      <c r="A58" s="87"/>
      <c r="B58" s="179"/>
      <c r="C58" s="125"/>
      <c r="D58" s="125"/>
      <c r="E58" s="124"/>
    </row>
    <row r="59" spans="1:5" ht="17.100000000000001" customHeight="1" x14ac:dyDescent="0.2">
      <c r="A59" s="87"/>
      <c r="B59" s="179"/>
      <c r="C59" s="125"/>
      <c r="D59" s="125"/>
      <c r="E59" s="124"/>
    </row>
    <row r="60" spans="1:5" ht="17.100000000000001" customHeight="1" x14ac:dyDescent="0.2">
      <c r="A60" s="87"/>
      <c r="B60" s="179"/>
      <c r="C60" s="125"/>
      <c r="D60" s="125"/>
      <c r="E60" s="124"/>
    </row>
    <row r="61" spans="1:5" ht="17.100000000000001" customHeight="1" x14ac:dyDescent="0.2">
      <c r="A61" s="87"/>
      <c r="B61" s="179"/>
      <c r="C61" s="125"/>
      <c r="D61" s="125"/>
      <c r="E61" s="124"/>
    </row>
    <row r="62" spans="1:5" ht="17.100000000000001" customHeight="1" x14ac:dyDescent="0.2">
      <c r="A62" s="87"/>
      <c r="B62" s="179"/>
      <c r="C62" s="125"/>
      <c r="D62" s="125"/>
      <c r="E62" s="124"/>
    </row>
    <row r="63" spans="1:5" ht="17.100000000000001" customHeight="1" x14ac:dyDescent="0.2">
      <c r="A63" s="87"/>
      <c r="B63" s="179"/>
      <c r="C63" s="125"/>
      <c r="D63" s="125"/>
      <c r="E63" s="124"/>
    </row>
    <row r="64" spans="1:5" ht="17.100000000000001" customHeight="1" x14ac:dyDescent="0.2">
      <c r="A64" s="87"/>
      <c r="B64" s="179"/>
      <c r="C64" s="125"/>
      <c r="D64" s="125"/>
      <c r="E64" s="124"/>
    </row>
    <row r="65" spans="1:5" ht="17.100000000000001" customHeight="1" x14ac:dyDescent="0.2">
      <c r="A65" s="87"/>
      <c r="B65" s="179"/>
      <c r="C65" s="125"/>
      <c r="D65" s="125"/>
      <c r="E65" s="124"/>
    </row>
    <row r="66" spans="1:5" ht="17.100000000000001" customHeight="1" x14ac:dyDescent="0.2">
      <c r="A66" s="87"/>
      <c r="B66" s="179"/>
      <c r="C66" s="125"/>
      <c r="D66" s="125"/>
      <c r="E66" s="124"/>
    </row>
    <row r="67" spans="1:5" ht="17.100000000000001" customHeight="1" x14ac:dyDescent="0.2">
      <c r="A67" s="87"/>
      <c r="B67" s="179"/>
      <c r="C67" s="125"/>
      <c r="D67" s="125"/>
      <c r="E67" s="124"/>
    </row>
    <row r="68" spans="1:5" ht="17.100000000000001" customHeight="1" x14ac:dyDescent="0.2">
      <c r="A68" s="87"/>
      <c r="B68" s="179"/>
      <c r="C68" s="125"/>
      <c r="D68" s="125"/>
      <c r="E68" s="124"/>
    </row>
    <row r="69" spans="1:5" ht="17.100000000000001" customHeight="1" x14ac:dyDescent="0.2">
      <c r="A69" s="87"/>
      <c r="B69" s="179"/>
      <c r="C69" s="125"/>
      <c r="D69" s="125"/>
      <c r="E69" s="124"/>
    </row>
    <row r="70" spans="1:5" ht="17.100000000000001" customHeight="1" x14ac:dyDescent="0.2">
      <c r="A70" s="87"/>
      <c r="B70" s="179"/>
      <c r="C70" s="125"/>
      <c r="D70" s="125"/>
      <c r="E70" s="124"/>
    </row>
    <row r="71" spans="1:5" ht="17.100000000000001" customHeight="1" x14ac:dyDescent="0.2">
      <c r="A71" s="87"/>
      <c r="B71" s="179"/>
      <c r="C71" s="125"/>
      <c r="D71" s="125"/>
      <c r="E71" s="124"/>
    </row>
    <row r="72" spans="1:5" ht="17.100000000000001" customHeight="1" x14ac:dyDescent="0.2">
      <c r="A72" s="87"/>
      <c r="B72" s="179"/>
      <c r="C72" s="125"/>
      <c r="D72" s="125"/>
      <c r="E72" s="124"/>
    </row>
    <row r="73" spans="1:5" ht="17.100000000000001" customHeight="1" x14ac:dyDescent="0.2">
      <c r="A73" s="87"/>
      <c r="B73" s="179"/>
      <c r="C73" s="125"/>
      <c r="D73" s="125"/>
      <c r="E73" s="124"/>
    </row>
    <row r="74" spans="1:5" ht="17.100000000000001" customHeight="1" x14ac:dyDescent="0.2">
      <c r="A74" s="87"/>
      <c r="B74" s="179"/>
      <c r="C74" s="125"/>
      <c r="D74" s="125"/>
      <c r="E74" s="124"/>
    </row>
    <row r="75" spans="1:5" ht="17.100000000000001" customHeight="1" x14ac:dyDescent="0.2">
      <c r="A75" s="87"/>
      <c r="B75" s="179"/>
      <c r="C75" s="125"/>
      <c r="D75" s="125"/>
      <c r="E75" s="124"/>
    </row>
    <row r="76" spans="1:5" ht="17.100000000000001" customHeight="1" x14ac:dyDescent="0.2">
      <c r="A76" s="87"/>
      <c r="B76" s="179"/>
      <c r="C76" s="125"/>
      <c r="D76" s="125"/>
      <c r="E76" s="124"/>
    </row>
    <row r="77" spans="1:5" ht="17.100000000000001" customHeight="1" x14ac:dyDescent="0.2">
      <c r="A77" s="87"/>
      <c r="B77" s="179"/>
      <c r="C77" s="125"/>
      <c r="D77" s="125"/>
      <c r="E77" s="124"/>
    </row>
    <row r="78" spans="1:5" ht="17.100000000000001" customHeight="1" x14ac:dyDescent="0.2">
      <c r="A78" s="87"/>
      <c r="B78" s="179"/>
      <c r="C78" s="125"/>
      <c r="D78" s="125"/>
      <c r="E78" s="124"/>
    </row>
    <row r="79" spans="1:5" ht="17.100000000000001" customHeight="1" x14ac:dyDescent="0.2">
      <c r="A79" s="87"/>
      <c r="B79" s="179"/>
      <c r="C79" s="125"/>
      <c r="D79" s="125"/>
      <c r="E79" s="124"/>
    </row>
    <row r="80" spans="1:5" ht="17.100000000000001" customHeight="1" x14ac:dyDescent="0.2">
      <c r="A80" s="87"/>
      <c r="B80" s="179"/>
      <c r="C80" s="125"/>
      <c r="D80" s="125"/>
      <c r="E80" s="124"/>
    </row>
    <row r="81" spans="1:5" ht="17.100000000000001" customHeight="1" thickBot="1" x14ac:dyDescent="0.25">
      <c r="A81" s="820"/>
      <c r="B81" s="822"/>
      <c r="C81" s="823"/>
      <c r="D81" s="823"/>
      <c r="E81" s="824"/>
    </row>
    <row r="82" spans="1:5" ht="17.100000000000001" customHeight="1" thickBot="1" x14ac:dyDescent="0.25">
      <c r="A82" s="821" t="s">
        <v>243</v>
      </c>
      <c r="B82" s="825"/>
      <c r="C82" s="826" t="e">
        <f>AVERAGEA(C5:C81)</f>
        <v>#DIV/0!</v>
      </c>
      <c r="D82" s="826" t="e">
        <f>AVERAGEA(D5:D81)</f>
        <v>#DIV/0!</v>
      </c>
      <c r="E82" s="827"/>
    </row>
  </sheetData>
  <mergeCells count="2">
    <mergeCell ref="A1:E1"/>
    <mergeCell ref="A2:E2"/>
  </mergeCells>
  <phoneticPr fontId="0" type="noConversion"/>
  <printOptions horizontalCentered="1"/>
  <pageMargins left="0.25" right="0.25" top="0.5" bottom="0.5" header="0.5" footer="0.2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04"/>
  <sheetViews>
    <sheetView topLeftCell="A37" workbookViewId="0">
      <selection activeCell="U26" sqref="U26"/>
    </sheetView>
  </sheetViews>
  <sheetFormatPr defaultColWidth="9" defaultRowHeight="11.25" x14ac:dyDescent="0.2"/>
  <cols>
    <col min="1" max="1" width="4.6640625" customWidth="1"/>
    <col min="2" max="2" width="3.6640625" customWidth="1"/>
    <col min="3" max="4" width="23.6640625" customWidth="1"/>
    <col min="5" max="5" width="6.6640625" customWidth="1"/>
    <col min="6" max="6" width="5" bestFit="1" customWidth="1"/>
    <col min="7" max="7" width="5.6640625" customWidth="1"/>
    <col min="8" max="10" width="5.1640625" customWidth="1"/>
    <col min="11" max="11" width="13" customWidth="1"/>
    <col min="12" max="12" width="5" customWidth="1"/>
    <col min="13" max="13" width="5.1640625" customWidth="1"/>
    <col min="14" max="14" width="4.6640625" customWidth="1"/>
    <col min="15" max="15" width="3.6640625" customWidth="1"/>
    <col min="16" max="16" width="8.6640625" customWidth="1"/>
    <col min="17" max="17" width="5.6640625" customWidth="1"/>
    <col min="18" max="18" width="5.1640625" customWidth="1"/>
    <col min="19" max="19" width="6.6640625" customWidth="1"/>
    <col min="20" max="20" width="6.1640625" customWidth="1"/>
    <col min="21" max="21" width="5.6640625" customWidth="1"/>
    <col min="22" max="22" width="4.6640625" customWidth="1"/>
    <col min="23" max="23" width="5.1640625" customWidth="1"/>
    <col min="24" max="27" width="5.6640625" customWidth="1"/>
    <col min="28" max="28" width="7.1640625" customWidth="1"/>
    <col min="29" max="29" width="5.6640625" customWidth="1"/>
    <col min="30" max="30" width="6.1640625" customWidth="1"/>
    <col min="31" max="31" width="6.6640625" customWidth="1"/>
    <col min="33" max="33" width="8.1640625" customWidth="1"/>
    <col min="34" max="34" width="6.1640625" customWidth="1"/>
    <col min="35" max="41" width="12.6640625" customWidth="1"/>
  </cols>
  <sheetData>
    <row r="1" spans="1:44" ht="24" customHeight="1" x14ac:dyDescent="0.2">
      <c r="A1" s="1142" t="s">
        <v>131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802"/>
      <c r="Z1" s="802"/>
      <c r="AA1" s="802"/>
      <c r="AB1" s="802"/>
      <c r="AC1" s="802"/>
      <c r="AD1" s="802"/>
      <c r="AE1" s="802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098" t="str">
        <f>+Dates!A2</f>
        <v>56-Days  Weight Report ~ October 15, 2019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800"/>
      <c r="Z2" s="800"/>
      <c r="AA2" s="800"/>
      <c r="AB2" s="800"/>
      <c r="AC2" s="800"/>
      <c r="AD2" s="800"/>
      <c r="AE2" s="800"/>
      <c r="AF2" s="3" t="s">
        <v>1</v>
      </c>
      <c r="AG2" s="3"/>
      <c r="AH2" s="3"/>
      <c r="AI2" s="37">
        <f>Dates!A5</f>
        <v>43725</v>
      </c>
      <c r="AK2" s="38">
        <f>Dates!A8</f>
        <v>56</v>
      </c>
      <c r="AM2" s="38">
        <f>Dates!A9</f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762"/>
      <c r="E3" s="6" t="s">
        <v>1</v>
      </c>
      <c r="F3" s="763" t="s">
        <v>1</v>
      </c>
      <c r="G3" s="1149" t="s">
        <v>4</v>
      </c>
      <c r="H3" s="1150"/>
      <c r="I3" s="1150"/>
      <c r="J3" s="1151"/>
      <c r="K3" s="1147" t="s">
        <v>5</v>
      </c>
      <c r="L3" s="1148"/>
      <c r="M3" s="1144" t="s">
        <v>6</v>
      </c>
      <c r="N3" s="1145"/>
      <c r="O3" s="1146"/>
      <c r="P3" s="182" t="s">
        <v>7</v>
      </c>
      <c r="Q3" s="1144" t="str">
        <f>+Dates!A3</f>
        <v>56 Days</v>
      </c>
      <c r="R3" s="1145"/>
      <c r="S3" s="1145"/>
      <c r="T3" s="1145"/>
      <c r="U3" s="1145"/>
      <c r="V3" s="1145"/>
      <c r="W3" s="1145"/>
      <c r="X3" s="1146"/>
      <c r="Y3" s="1153" t="s">
        <v>241</v>
      </c>
      <c r="Z3" s="1154"/>
      <c r="AA3" s="1154"/>
      <c r="AB3" s="1154"/>
      <c r="AC3" s="1155"/>
      <c r="AD3" s="118" t="s">
        <v>79</v>
      </c>
      <c r="AE3" s="121" t="s">
        <v>45</v>
      </c>
      <c r="AF3" s="1139" t="s">
        <v>57</v>
      </c>
      <c r="AG3" s="1140"/>
      <c r="AH3" s="1141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125</v>
      </c>
      <c r="AQ3" s="207" t="s">
        <v>123</v>
      </c>
      <c r="AR3" s="207" t="s">
        <v>124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761" t="s">
        <v>232</v>
      </c>
      <c r="E4" s="10" t="s">
        <v>15</v>
      </c>
      <c r="F4" s="764" t="s">
        <v>16</v>
      </c>
      <c r="G4" s="180" t="s">
        <v>17</v>
      </c>
      <c r="H4" s="180" t="s">
        <v>18</v>
      </c>
      <c r="I4" s="180" t="s">
        <v>11</v>
      </c>
      <c r="J4" s="181" t="s">
        <v>19</v>
      </c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tr">
        <f>+Dates!A4</f>
        <v>56 Days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137" t="s">
        <v>43</v>
      </c>
      <c r="B5" s="1138"/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801"/>
      <c r="Z5" s="801"/>
      <c r="AA5" s="801"/>
      <c r="AB5" s="801"/>
      <c r="AC5" s="801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25">
      <c r="A6" s="471">
        <v>29</v>
      </c>
      <c r="B6" s="472" t="s">
        <v>169</v>
      </c>
      <c r="C6" s="473" t="s">
        <v>134</v>
      </c>
      <c r="D6" s="597">
        <v>17542165</v>
      </c>
      <c r="E6" s="474">
        <v>24</v>
      </c>
      <c r="F6" s="475" t="s">
        <v>36</v>
      </c>
      <c r="G6" s="460">
        <v>1</v>
      </c>
      <c r="H6" s="461">
        <v>47</v>
      </c>
      <c r="I6" s="461">
        <v>84</v>
      </c>
      <c r="J6" s="462">
        <v>24</v>
      </c>
      <c r="K6" s="321">
        <v>41181</v>
      </c>
      <c r="L6" s="293">
        <v>72</v>
      </c>
      <c r="M6" s="442">
        <v>675</v>
      </c>
      <c r="N6" s="309">
        <v>100</v>
      </c>
      <c r="O6" s="344">
        <v>1</v>
      </c>
      <c r="P6" s="352">
        <v>1008</v>
      </c>
      <c r="Q6" s="437">
        <f>IF(K6=0,0,AI$2-K6)</f>
        <v>2544</v>
      </c>
      <c r="R6" s="347">
        <v>51</v>
      </c>
      <c r="S6" s="347">
        <v>1507.5</v>
      </c>
      <c r="T6" s="327">
        <f t="shared" ref="T6:T42" si="0">IF(AK$2=0," ",IF(AM$2=0," ",IF(S6=0," ",IF(AO6=0," ",(S6-AO6)/(AM$2)))))</f>
        <v>3.4821428571428572</v>
      </c>
      <c r="U6" s="327">
        <f t="shared" ref="U6:U42" si="1">IF(AK$2=0," ",IF(S6=0," ",IF(P6=0," ",(S6-P6)/AK$2)))</f>
        <v>8.9196428571428577</v>
      </c>
      <c r="V6" s="438">
        <f t="shared" ref="V6:V42" si="2">IF(AK$2=0," ",IF(U6=0," ",(U6/U$43)*100))</f>
        <v>106.12707800970453</v>
      </c>
      <c r="W6" s="327">
        <f>IF(AK$2=0,P6/Q6,S6/Q6)</f>
        <v>0.59257075471698117</v>
      </c>
      <c r="X6" s="716">
        <f t="shared" ref="X6:X42" si="3">IF(W6=0," ",(W6/W$43)*100)</f>
        <v>108.5450459792804</v>
      </c>
      <c r="Y6" s="335">
        <v>33.04</v>
      </c>
      <c r="Z6" s="785">
        <v>49.6</v>
      </c>
      <c r="AA6" s="785">
        <v>5.3</v>
      </c>
      <c r="AB6" s="335">
        <v>1242</v>
      </c>
      <c r="AC6" s="335">
        <f t="shared" ref="AC6:AC42" si="4">(AB6/$AB$43)*100</f>
        <v>110.97051508053414</v>
      </c>
      <c r="AD6" s="782">
        <f t="shared" ref="AD6:AD42" si="5">U6+W6</f>
        <v>9.5122136118598384</v>
      </c>
      <c r="AE6" s="725" t="s">
        <v>56</v>
      </c>
      <c r="AF6" s="119">
        <v>41561</v>
      </c>
      <c r="AG6" s="39">
        <f>+AF6-K6</f>
        <v>380</v>
      </c>
      <c r="AH6" s="72">
        <v>33.5</v>
      </c>
      <c r="AI6" s="209">
        <v>37944</v>
      </c>
      <c r="AJ6" s="40">
        <f t="shared" ref="AJ6:AJ40" si="6">IF(AI6="ET","ET",IF(AI6=0," ",K6-AI6))</f>
        <v>3237</v>
      </c>
      <c r="AK6" s="17">
        <v>3.0315000000000002E-2</v>
      </c>
      <c r="AL6" s="48">
        <f t="shared" ref="AL6:AL40" si="7">IF(AJ6="ET",0,IF(AJ6=0,0,IF(AJ6&lt;761,1.32,IF(AJ6&lt;1126,0.74,IF(AJ6&lt;1491,0.39,IF(AJ6&lt;1856,0.14,IF(AJ6&lt;2951,0,IF(AJ6&lt;3316,0.08,0))))))))</f>
        <v>0.08</v>
      </c>
      <c r="AM6" s="48">
        <f t="shared" ref="AM6:AM40" si="8">IF(AJ6="ET",0,IF(AJ6=0,0,IF(AJ6&lt;3316,0,IF(AJ6&lt;3681,0.16,IF(AJ6&lt;4046,0.26,IF(AJ6&lt;4411,0.38,0.52))))))</f>
        <v>0</v>
      </c>
      <c r="AN6" s="40">
        <f t="shared" ref="AN6:AN40" si="9">IF(AJ6="ET",0,IF(AJ6=0," ",IF(AJ6&lt;769,79,IF(AJ6&lt;982,64,IF(AJ6&lt;1164,42,IF(AJ6&lt;1347,31,IF(AJ6&lt;1712,18,IF(AJ6&gt;3536,10,0))))))))</f>
        <v>0</v>
      </c>
      <c r="AO6" s="347">
        <v>1410</v>
      </c>
      <c r="AP6" s="1"/>
    </row>
    <row r="7" spans="1:44" ht="15.75" customHeight="1" x14ac:dyDescent="0.2">
      <c r="A7" s="476">
        <v>31</v>
      </c>
      <c r="B7" s="477" t="s">
        <v>169</v>
      </c>
      <c r="C7" s="478" t="s">
        <v>135</v>
      </c>
      <c r="D7" s="595">
        <v>17545938</v>
      </c>
      <c r="E7" s="479">
        <v>26</v>
      </c>
      <c r="F7" s="480" t="s">
        <v>36</v>
      </c>
      <c r="G7" s="463">
        <v>0.3</v>
      </c>
      <c r="H7" s="458">
        <v>47</v>
      </c>
      <c r="I7" s="458">
        <v>90</v>
      </c>
      <c r="J7" s="464">
        <v>28</v>
      </c>
      <c r="K7" s="330">
        <v>41207</v>
      </c>
      <c r="L7" s="455">
        <v>67</v>
      </c>
      <c r="M7" s="441">
        <v>657</v>
      </c>
      <c r="N7" s="298">
        <v>94</v>
      </c>
      <c r="O7" s="331">
        <v>3</v>
      </c>
      <c r="P7" s="353">
        <v>834</v>
      </c>
      <c r="Q7" s="439">
        <f t="shared" ref="Q7:Q42" si="10">IF(K7=0,0,AI$2-K7)</f>
        <v>2518</v>
      </c>
      <c r="R7" s="349">
        <v>50.5</v>
      </c>
      <c r="S7" s="349">
        <v>1290</v>
      </c>
      <c r="T7" s="334">
        <f t="shared" si="0"/>
        <v>3.2142857142857144</v>
      </c>
      <c r="U7" s="334">
        <f t="shared" si="1"/>
        <v>8.1428571428571423</v>
      </c>
      <c r="V7" s="384">
        <f t="shared" si="2"/>
        <v>96.884779924775316</v>
      </c>
      <c r="W7" s="334">
        <f t="shared" ref="W7:W42" si="11">IF(AK$2=0,P7/Q7,S7/Q7)</f>
        <v>0.5123113582208102</v>
      </c>
      <c r="X7" s="715">
        <f t="shared" si="3"/>
        <v>93.843409400696615</v>
      </c>
      <c r="Y7" s="335">
        <v>33.35</v>
      </c>
      <c r="Z7" s="785">
        <v>48.9</v>
      </c>
      <c r="AA7" s="785">
        <v>4.9000000000000004</v>
      </c>
      <c r="AB7" s="335">
        <v>1088</v>
      </c>
      <c r="AC7" s="335">
        <f t="shared" si="4"/>
        <v>97.21088599647436</v>
      </c>
      <c r="AD7" s="291">
        <f t="shared" si="5"/>
        <v>8.6551685010779522</v>
      </c>
      <c r="AE7" s="737" t="s">
        <v>56</v>
      </c>
      <c r="AF7" s="119">
        <v>41561</v>
      </c>
      <c r="AG7" s="39">
        <f t="shared" ref="AG7:AG67" si="12">+AF7-K7</f>
        <v>354</v>
      </c>
      <c r="AH7" s="72">
        <v>33</v>
      </c>
      <c r="AI7" s="210">
        <v>39056</v>
      </c>
      <c r="AJ7" s="40">
        <f t="shared" si="6"/>
        <v>2151</v>
      </c>
      <c r="AK7" s="17">
        <v>3.0315000000000002E-2</v>
      </c>
      <c r="AL7" s="48">
        <f t="shared" si="7"/>
        <v>0</v>
      </c>
      <c r="AM7" s="48">
        <f t="shared" si="8"/>
        <v>0</v>
      </c>
      <c r="AN7" s="40">
        <f t="shared" si="9"/>
        <v>0</v>
      </c>
      <c r="AO7" s="349">
        <v>1200</v>
      </c>
      <c r="AP7" s="1"/>
    </row>
    <row r="8" spans="1:44" ht="15.75" customHeight="1" x14ac:dyDescent="0.2">
      <c r="A8" s="476">
        <v>32</v>
      </c>
      <c r="B8" s="477" t="s">
        <v>169</v>
      </c>
      <c r="C8" s="481" t="s">
        <v>111</v>
      </c>
      <c r="D8" s="596">
        <v>17402362</v>
      </c>
      <c r="E8" s="298" t="s">
        <v>136</v>
      </c>
      <c r="F8" s="480" t="s">
        <v>36</v>
      </c>
      <c r="G8" s="463">
        <v>3.5</v>
      </c>
      <c r="H8" s="458">
        <v>57</v>
      </c>
      <c r="I8" s="458">
        <v>105</v>
      </c>
      <c r="J8" s="464">
        <v>30</v>
      </c>
      <c r="K8" s="456">
        <v>41179</v>
      </c>
      <c r="L8" s="331">
        <v>72</v>
      </c>
      <c r="M8" s="441">
        <v>789</v>
      </c>
      <c r="N8" s="298">
        <v>100</v>
      </c>
      <c r="O8" s="331" t="s">
        <v>207</v>
      </c>
      <c r="P8" s="353">
        <v>1075</v>
      </c>
      <c r="Q8" s="439">
        <f t="shared" si="10"/>
        <v>2546</v>
      </c>
      <c r="R8" s="349">
        <v>52.5</v>
      </c>
      <c r="S8" s="349">
        <v>1477.5</v>
      </c>
      <c r="T8" s="334">
        <f t="shared" si="0"/>
        <v>3.8392857142857144</v>
      </c>
      <c r="U8" s="334">
        <f t="shared" si="1"/>
        <v>7.1875</v>
      </c>
      <c r="V8" s="384">
        <f t="shared" si="2"/>
        <v>85.517815613425569</v>
      </c>
      <c r="W8" s="334">
        <f t="shared" si="11"/>
        <v>0.58032207384131973</v>
      </c>
      <c r="X8" s="715">
        <f t="shared" si="3"/>
        <v>106.30137529818306</v>
      </c>
      <c r="Y8" s="335">
        <v>33.46</v>
      </c>
      <c r="Z8" s="785">
        <v>50.6</v>
      </c>
      <c r="AA8" s="785">
        <v>5.8</v>
      </c>
      <c r="AB8" s="335">
        <v>1170</v>
      </c>
      <c r="AC8" s="335">
        <f t="shared" si="4"/>
        <v>104.53744174253217</v>
      </c>
      <c r="AD8" s="291">
        <f t="shared" si="5"/>
        <v>7.7678220738413195</v>
      </c>
      <c r="AE8" s="737" t="s">
        <v>56</v>
      </c>
      <c r="AF8" s="119">
        <v>41561</v>
      </c>
      <c r="AG8" s="39">
        <f t="shared" si="12"/>
        <v>382</v>
      </c>
      <c r="AH8" s="72">
        <v>34</v>
      </c>
      <c r="AI8" s="211">
        <v>39692</v>
      </c>
      <c r="AJ8" s="40">
        <f t="shared" si="6"/>
        <v>1487</v>
      </c>
      <c r="AK8" s="17">
        <v>3.0315000000000002E-2</v>
      </c>
      <c r="AL8" s="48">
        <f t="shared" si="7"/>
        <v>0.39</v>
      </c>
      <c r="AM8" s="48">
        <f t="shared" si="8"/>
        <v>0</v>
      </c>
      <c r="AN8" s="40">
        <f t="shared" si="9"/>
        <v>18</v>
      </c>
      <c r="AO8" s="349">
        <v>1370</v>
      </c>
      <c r="AP8" s="1"/>
    </row>
    <row r="9" spans="1:44" ht="15.75" customHeight="1" x14ac:dyDescent="0.2">
      <c r="A9" s="476">
        <v>33</v>
      </c>
      <c r="B9" s="477" t="s">
        <v>169</v>
      </c>
      <c r="C9" s="481" t="s">
        <v>137</v>
      </c>
      <c r="D9" s="596">
        <v>17581966</v>
      </c>
      <c r="E9" s="298" t="s">
        <v>227</v>
      </c>
      <c r="F9" s="480" t="s">
        <v>36</v>
      </c>
      <c r="G9" s="463">
        <v>2</v>
      </c>
      <c r="H9" s="458">
        <v>59</v>
      </c>
      <c r="I9" s="458">
        <v>109</v>
      </c>
      <c r="J9" s="464">
        <v>31</v>
      </c>
      <c r="K9" s="456">
        <v>41155</v>
      </c>
      <c r="L9" s="331">
        <v>75</v>
      </c>
      <c r="M9" s="441">
        <v>677</v>
      </c>
      <c r="N9" s="298">
        <v>104</v>
      </c>
      <c r="O9" s="331">
        <v>24</v>
      </c>
      <c r="P9" s="353">
        <v>986</v>
      </c>
      <c r="Q9" s="439">
        <f t="shared" si="10"/>
        <v>2570</v>
      </c>
      <c r="R9" s="349">
        <v>54</v>
      </c>
      <c r="S9" s="349">
        <v>1447.5</v>
      </c>
      <c r="T9" s="334">
        <f t="shared" si="0"/>
        <v>3.8392857142857144</v>
      </c>
      <c r="U9" s="334">
        <f t="shared" si="1"/>
        <v>8.2410714285714288</v>
      </c>
      <c r="V9" s="384">
        <f t="shared" si="2"/>
        <v>98.053346349306608</v>
      </c>
      <c r="W9" s="334">
        <f t="shared" si="11"/>
        <v>0.5632295719844358</v>
      </c>
      <c r="X9" s="715">
        <f t="shared" si="3"/>
        <v>103.17043036850539</v>
      </c>
      <c r="Y9" s="335">
        <v>35.21</v>
      </c>
      <c r="Z9" s="785">
        <v>51</v>
      </c>
      <c r="AA9" s="785">
        <v>6</v>
      </c>
      <c r="AB9" s="335">
        <v>1178</v>
      </c>
      <c r="AC9" s="335">
        <f t="shared" si="4"/>
        <v>105.25222766897684</v>
      </c>
      <c r="AD9" s="291">
        <f t="shared" si="5"/>
        <v>8.8043010005558653</v>
      </c>
      <c r="AE9" s="737" t="s">
        <v>56</v>
      </c>
      <c r="AF9" s="119">
        <v>41561</v>
      </c>
      <c r="AG9" s="39">
        <f t="shared" si="12"/>
        <v>406</v>
      </c>
      <c r="AH9" s="72">
        <v>35.5</v>
      </c>
      <c r="AI9" s="211"/>
      <c r="AJ9" s="40" t="str">
        <f t="shared" si="6"/>
        <v xml:space="preserve"> </v>
      </c>
      <c r="AK9" s="17">
        <v>3.0315000000000002E-2</v>
      </c>
      <c r="AL9" s="48">
        <f t="shared" si="7"/>
        <v>0</v>
      </c>
      <c r="AM9" s="48">
        <f t="shared" si="8"/>
        <v>0.52</v>
      </c>
      <c r="AN9" s="40">
        <f t="shared" si="9"/>
        <v>10</v>
      </c>
      <c r="AO9" s="349">
        <v>1340</v>
      </c>
      <c r="AP9" s="1"/>
    </row>
    <row r="10" spans="1:44" ht="15.75" customHeight="1" thickBot="1" x14ac:dyDescent="0.25">
      <c r="A10" s="476">
        <v>34</v>
      </c>
      <c r="B10" s="477" t="s">
        <v>169</v>
      </c>
      <c r="C10" s="481" t="s">
        <v>138</v>
      </c>
      <c r="D10" s="596">
        <v>17573019</v>
      </c>
      <c r="E10" s="298" t="s">
        <v>228</v>
      </c>
      <c r="F10" s="480" t="s">
        <v>36</v>
      </c>
      <c r="G10" s="463">
        <v>1.9</v>
      </c>
      <c r="H10" s="458">
        <v>55</v>
      </c>
      <c r="I10" s="458">
        <v>98</v>
      </c>
      <c r="J10" s="464">
        <v>29</v>
      </c>
      <c r="K10" s="456">
        <v>41155</v>
      </c>
      <c r="L10" s="331">
        <v>80</v>
      </c>
      <c r="M10" s="441">
        <v>723</v>
      </c>
      <c r="N10" s="298">
        <v>113</v>
      </c>
      <c r="O10" s="331">
        <v>24</v>
      </c>
      <c r="P10" s="353">
        <v>1063</v>
      </c>
      <c r="Q10" s="439">
        <f t="shared" si="10"/>
        <v>2570</v>
      </c>
      <c r="R10" s="349">
        <v>53</v>
      </c>
      <c r="S10" s="349">
        <v>1550</v>
      </c>
      <c r="T10" s="334">
        <f t="shared" si="0"/>
        <v>4.2857142857142856</v>
      </c>
      <c r="U10" s="334">
        <f t="shared" si="1"/>
        <v>8.6964285714285712</v>
      </c>
      <c r="V10" s="384">
        <f t="shared" si="2"/>
        <v>103.4712452266789</v>
      </c>
      <c r="W10" s="334">
        <f t="shared" si="11"/>
        <v>0.60311284046692604</v>
      </c>
      <c r="X10" s="715">
        <f t="shared" si="3"/>
        <v>110.47610851204377</v>
      </c>
      <c r="Y10" s="335">
        <v>35.19</v>
      </c>
      <c r="Z10" s="785">
        <v>49.5</v>
      </c>
      <c r="AA10" s="785">
        <v>5.2</v>
      </c>
      <c r="AB10" s="335">
        <v>1177</v>
      </c>
      <c r="AC10" s="335">
        <f t="shared" si="4"/>
        <v>105.16287942817127</v>
      </c>
      <c r="AD10" s="291">
        <f t="shared" si="5"/>
        <v>9.2995414118954969</v>
      </c>
      <c r="AE10" s="737" t="s">
        <v>56</v>
      </c>
      <c r="AF10" s="119">
        <v>41561</v>
      </c>
      <c r="AG10" s="39">
        <f t="shared" si="12"/>
        <v>406</v>
      </c>
      <c r="AH10" s="72">
        <v>36.5</v>
      </c>
      <c r="AI10" s="211">
        <v>38394</v>
      </c>
      <c r="AJ10" s="40">
        <f t="shared" si="6"/>
        <v>2761</v>
      </c>
      <c r="AK10" s="17">
        <v>3.0315000000000002E-2</v>
      </c>
      <c r="AL10" s="48">
        <f t="shared" si="7"/>
        <v>0</v>
      </c>
      <c r="AM10" s="48">
        <f t="shared" si="8"/>
        <v>0</v>
      </c>
      <c r="AN10" s="40">
        <f t="shared" si="9"/>
        <v>0</v>
      </c>
      <c r="AO10" s="349">
        <v>1430</v>
      </c>
      <c r="AP10" s="1"/>
    </row>
    <row r="11" spans="1:44" ht="15.75" customHeight="1" x14ac:dyDescent="0.2">
      <c r="A11" s="476">
        <v>36</v>
      </c>
      <c r="B11" s="477" t="s">
        <v>132</v>
      </c>
      <c r="C11" s="481" t="s">
        <v>113</v>
      </c>
      <c r="D11" s="596">
        <v>17406889</v>
      </c>
      <c r="E11" s="298">
        <v>232</v>
      </c>
      <c r="F11" s="480" t="s">
        <v>36</v>
      </c>
      <c r="G11" s="493">
        <v>0.7</v>
      </c>
      <c r="H11" s="639">
        <v>55</v>
      </c>
      <c r="I11" s="639">
        <v>88</v>
      </c>
      <c r="J11" s="640">
        <v>23</v>
      </c>
      <c r="K11" s="456">
        <v>41167</v>
      </c>
      <c r="L11" s="331">
        <v>68</v>
      </c>
      <c r="M11" s="441">
        <v>575</v>
      </c>
      <c r="N11" s="298">
        <v>109</v>
      </c>
      <c r="O11" s="331">
        <v>24</v>
      </c>
      <c r="P11" s="353">
        <v>847</v>
      </c>
      <c r="Q11" s="439">
        <f t="shared" si="10"/>
        <v>2558</v>
      </c>
      <c r="R11" s="349">
        <v>51.5</v>
      </c>
      <c r="S11" s="349">
        <v>1350</v>
      </c>
      <c r="T11" s="334">
        <f t="shared" si="0"/>
        <v>3.9285714285714284</v>
      </c>
      <c r="U11" s="334">
        <f t="shared" si="1"/>
        <v>8.9821428571428577</v>
      </c>
      <c r="V11" s="384">
        <f t="shared" si="2"/>
        <v>106.87071118895173</v>
      </c>
      <c r="W11" s="334">
        <f t="shared" si="11"/>
        <v>0.52775605942142301</v>
      </c>
      <c r="X11" s="715">
        <f t="shared" si="3"/>
        <v>96.67251594807837</v>
      </c>
      <c r="Y11" s="335">
        <v>35.6</v>
      </c>
      <c r="Z11" s="785">
        <v>48.8</v>
      </c>
      <c r="AA11" s="785">
        <v>4.9000000000000004</v>
      </c>
      <c r="AB11" s="335">
        <v>994</v>
      </c>
      <c r="AC11" s="335">
        <f t="shared" si="4"/>
        <v>88.812151360749553</v>
      </c>
      <c r="AD11" s="291">
        <f t="shared" si="5"/>
        <v>9.5098989165642802</v>
      </c>
      <c r="AE11" s="737" t="s">
        <v>56</v>
      </c>
      <c r="AF11" s="119">
        <v>41561</v>
      </c>
      <c r="AG11" s="39">
        <f t="shared" si="12"/>
        <v>394</v>
      </c>
      <c r="AH11" s="72">
        <v>36.5</v>
      </c>
      <c r="AI11" s="212">
        <v>39412</v>
      </c>
      <c r="AJ11" s="40">
        <f t="shared" si="6"/>
        <v>1755</v>
      </c>
      <c r="AK11" s="17">
        <v>3.0315000000000002E-2</v>
      </c>
      <c r="AL11" s="48">
        <f t="shared" si="7"/>
        <v>0.14000000000000001</v>
      </c>
      <c r="AM11" s="48">
        <f t="shared" si="8"/>
        <v>0</v>
      </c>
      <c r="AN11" s="40">
        <f t="shared" si="9"/>
        <v>0</v>
      </c>
      <c r="AO11" s="349">
        <v>1240</v>
      </c>
      <c r="AP11" s="1"/>
    </row>
    <row r="12" spans="1:44" ht="15.75" customHeight="1" thickBot="1" x14ac:dyDescent="0.25">
      <c r="A12" s="476">
        <v>37</v>
      </c>
      <c r="B12" s="477" t="s">
        <v>132</v>
      </c>
      <c r="C12" s="481" t="s">
        <v>139</v>
      </c>
      <c r="D12" s="596">
        <v>17402644</v>
      </c>
      <c r="E12" s="298">
        <v>242</v>
      </c>
      <c r="F12" s="480" t="s">
        <v>36</v>
      </c>
      <c r="G12" s="641">
        <v>0.4</v>
      </c>
      <c r="H12" s="642">
        <v>38</v>
      </c>
      <c r="I12" s="642">
        <v>77</v>
      </c>
      <c r="J12" s="643">
        <v>32</v>
      </c>
      <c r="K12" s="456">
        <v>41176</v>
      </c>
      <c r="L12" s="331">
        <v>64</v>
      </c>
      <c r="M12" s="441">
        <v>591</v>
      </c>
      <c r="N12" s="298">
        <v>105</v>
      </c>
      <c r="O12" s="331">
        <v>24</v>
      </c>
      <c r="P12" s="353">
        <v>795</v>
      </c>
      <c r="Q12" s="439">
        <f t="shared" si="10"/>
        <v>2549</v>
      </c>
      <c r="R12" s="349">
        <v>51</v>
      </c>
      <c r="S12" s="349">
        <v>1190</v>
      </c>
      <c r="T12" s="334">
        <f t="shared" si="0"/>
        <v>3.0357142857142856</v>
      </c>
      <c r="U12" s="334">
        <f t="shared" si="1"/>
        <v>7.0535714285714288</v>
      </c>
      <c r="V12" s="384">
        <f t="shared" si="2"/>
        <v>83.924315943610196</v>
      </c>
      <c r="W12" s="334">
        <f t="shared" si="11"/>
        <v>0.46684974499803844</v>
      </c>
      <c r="X12" s="715">
        <f t="shared" si="3"/>
        <v>85.51590950591212</v>
      </c>
      <c r="Y12" s="335">
        <v>34.36</v>
      </c>
      <c r="Z12" s="785">
        <v>49.5</v>
      </c>
      <c r="AA12" s="785">
        <v>5.2</v>
      </c>
      <c r="AB12" s="335">
        <v>962</v>
      </c>
      <c r="AC12" s="335">
        <f t="shared" si="4"/>
        <v>85.953007654970904</v>
      </c>
      <c r="AD12" s="291">
        <f t="shared" si="5"/>
        <v>7.520421173569467</v>
      </c>
      <c r="AE12" s="737" t="s">
        <v>56</v>
      </c>
      <c r="AF12" s="119">
        <v>41561</v>
      </c>
      <c r="AG12" s="39">
        <f t="shared" si="12"/>
        <v>385</v>
      </c>
      <c r="AH12" s="72">
        <v>35</v>
      </c>
      <c r="AI12" s="211">
        <v>38658</v>
      </c>
      <c r="AJ12" s="40">
        <f t="shared" si="6"/>
        <v>2518</v>
      </c>
      <c r="AK12" s="17">
        <v>3.0315000000000002E-2</v>
      </c>
      <c r="AL12" s="48">
        <f t="shared" si="7"/>
        <v>0</v>
      </c>
      <c r="AM12" s="48">
        <f t="shared" si="8"/>
        <v>0</v>
      </c>
      <c r="AN12" s="40">
        <f t="shared" si="9"/>
        <v>0</v>
      </c>
      <c r="AO12" s="349">
        <v>1105</v>
      </c>
    </row>
    <row r="13" spans="1:44" ht="15.75" customHeight="1" thickBot="1" x14ac:dyDescent="0.25">
      <c r="A13" s="476">
        <v>38</v>
      </c>
      <c r="B13" s="477" t="s">
        <v>132</v>
      </c>
      <c r="C13" s="481" t="s">
        <v>140</v>
      </c>
      <c r="D13" s="596">
        <v>17407619</v>
      </c>
      <c r="E13" s="298">
        <v>302</v>
      </c>
      <c r="F13" s="480" t="s">
        <v>36</v>
      </c>
      <c r="G13" s="641">
        <v>0.1</v>
      </c>
      <c r="H13" s="642">
        <v>50</v>
      </c>
      <c r="I13" s="642">
        <v>83</v>
      </c>
      <c r="J13" s="643">
        <v>22</v>
      </c>
      <c r="K13" s="456">
        <v>41203</v>
      </c>
      <c r="L13" s="331">
        <v>60</v>
      </c>
      <c r="M13" s="441">
        <v>640</v>
      </c>
      <c r="N13" s="298">
        <v>122</v>
      </c>
      <c r="O13" s="331">
        <v>24</v>
      </c>
      <c r="P13" s="353">
        <v>718</v>
      </c>
      <c r="Q13" s="439">
        <f t="shared" si="10"/>
        <v>2522</v>
      </c>
      <c r="R13" s="349">
        <v>50.5</v>
      </c>
      <c r="S13" s="349">
        <v>1195</v>
      </c>
      <c r="T13" s="334">
        <f t="shared" si="0"/>
        <v>3.2142857142857144</v>
      </c>
      <c r="U13" s="334">
        <f t="shared" si="1"/>
        <v>8.5178571428571423</v>
      </c>
      <c r="V13" s="384">
        <f t="shared" si="2"/>
        <v>101.34657900025839</v>
      </c>
      <c r="W13" s="334">
        <f t="shared" si="11"/>
        <v>0.47383029341792227</v>
      </c>
      <c r="X13" s="715">
        <f t="shared" si="3"/>
        <v>86.794582041074236</v>
      </c>
      <c r="Y13" s="335">
        <v>31.72</v>
      </c>
      <c r="Z13" s="785">
        <v>48.2</v>
      </c>
      <c r="AA13" s="785">
        <v>4.5999999999999996</v>
      </c>
      <c r="AB13" s="335">
        <v>981</v>
      </c>
      <c r="AC13" s="335">
        <f t="shared" si="4"/>
        <v>87.650624230276975</v>
      </c>
      <c r="AD13" s="291">
        <f t="shared" si="5"/>
        <v>8.9916874362750647</v>
      </c>
      <c r="AE13" s="737" t="s">
        <v>56</v>
      </c>
      <c r="AF13" s="119">
        <v>41561</v>
      </c>
      <c r="AG13" s="39">
        <f t="shared" si="12"/>
        <v>358</v>
      </c>
      <c r="AH13" s="72">
        <v>31.5</v>
      </c>
      <c r="AI13" s="212">
        <v>39144</v>
      </c>
      <c r="AJ13" s="40">
        <f t="shared" si="6"/>
        <v>2059</v>
      </c>
      <c r="AK13" s="17">
        <v>3.0315000000000002E-2</v>
      </c>
      <c r="AL13" s="48">
        <f t="shared" si="7"/>
        <v>0</v>
      </c>
      <c r="AM13" s="48">
        <f t="shared" si="8"/>
        <v>0</v>
      </c>
      <c r="AN13" s="40">
        <f t="shared" si="9"/>
        <v>0</v>
      </c>
      <c r="AO13" s="349">
        <v>1105</v>
      </c>
    </row>
    <row r="14" spans="1:44" ht="15.75" customHeight="1" x14ac:dyDescent="0.2">
      <c r="A14" s="476">
        <v>41</v>
      </c>
      <c r="B14" s="477" t="s">
        <v>132</v>
      </c>
      <c r="C14" s="481" t="s">
        <v>142</v>
      </c>
      <c r="D14" s="596">
        <v>17567700</v>
      </c>
      <c r="E14" s="298" t="s">
        <v>143</v>
      </c>
      <c r="F14" s="480" t="s">
        <v>36</v>
      </c>
      <c r="G14" s="463">
        <v>-0.2</v>
      </c>
      <c r="H14" s="458">
        <v>55</v>
      </c>
      <c r="I14" s="458">
        <v>102</v>
      </c>
      <c r="J14" s="464">
        <v>26</v>
      </c>
      <c r="K14" s="456">
        <v>41154</v>
      </c>
      <c r="L14" s="331">
        <v>65</v>
      </c>
      <c r="M14" s="441">
        <v>623</v>
      </c>
      <c r="N14" s="298">
        <v>97</v>
      </c>
      <c r="O14" s="331">
        <v>24</v>
      </c>
      <c r="P14" s="353">
        <v>1043</v>
      </c>
      <c r="Q14" s="439">
        <f t="shared" si="10"/>
        <v>2571</v>
      </c>
      <c r="R14" s="349">
        <v>52</v>
      </c>
      <c r="S14" s="349">
        <v>1540</v>
      </c>
      <c r="T14" s="334">
        <f t="shared" si="0"/>
        <v>3.9285714285714284</v>
      </c>
      <c r="U14" s="334">
        <f t="shared" si="1"/>
        <v>8.875</v>
      </c>
      <c r="V14" s="384">
        <f t="shared" si="2"/>
        <v>105.5959114530994</v>
      </c>
      <c r="W14" s="334">
        <f t="shared" si="11"/>
        <v>0.59898872034227923</v>
      </c>
      <c r="X14" s="715">
        <f t="shared" si="3"/>
        <v>109.72066655850412</v>
      </c>
      <c r="Y14" s="335">
        <v>34.67</v>
      </c>
      <c r="Z14" s="785">
        <v>49.5</v>
      </c>
      <c r="AA14" s="785">
        <v>5.2</v>
      </c>
      <c r="AB14" s="335">
        <v>1164</v>
      </c>
      <c r="AC14" s="335">
        <f t="shared" si="4"/>
        <v>104.00135229769867</v>
      </c>
      <c r="AD14" s="291">
        <f t="shared" si="5"/>
        <v>9.4739887203422786</v>
      </c>
      <c r="AE14" s="737" t="s">
        <v>56</v>
      </c>
      <c r="AF14" s="119">
        <v>41561</v>
      </c>
      <c r="AG14" s="39">
        <f t="shared" si="12"/>
        <v>407</v>
      </c>
      <c r="AH14" s="72">
        <v>36</v>
      </c>
      <c r="AI14" s="212">
        <v>38048</v>
      </c>
      <c r="AJ14" s="40">
        <f t="shared" si="6"/>
        <v>3106</v>
      </c>
      <c r="AK14" s="17">
        <v>3.0315000000000002E-2</v>
      </c>
      <c r="AL14" s="48">
        <f t="shared" si="7"/>
        <v>0.08</v>
      </c>
      <c r="AM14" s="48">
        <f t="shared" si="8"/>
        <v>0</v>
      </c>
      <c r="AN14" s="40">
        <f t="shared" si="9"/>
        <v>0</v>
      </c>
      <c r="AO14" s="349">
        <v>1430</v>
      </c>
    </row>
    <row r="15" spans="1:44" ht="15.75" customHeight="1" x14ac:dyDescent="0.2">
      <c r="A15" s="476">
        <v>42</v>
      </c>
      <c r="B15" s="477" t="s">
        <v>132</v>
      </c>
      <c r="C15" s="481" t="s">
        <v>144</v>
      </c>
      <c r="D15" s="596">
        <v>17550662</v>
      </c>
      <c r="E15" s="298">
        <v>205</v>
      </c>
      <c r="F15" s="480" t="s">
        <v>36</v>
      </c>
      <c r="G15" s="463">
        <v>2.2999999999999998</v>
      </c>
      <c r="H15" s="458">
        <v>57</v>
      </c>
      <c r="I15" s="458">
        <v>95</v>
      </c>
      <c r="J15" s="464">
        <v>19</v>
      </c>
      <c r="K15" s="456">
        <v>41154</v>
      </c>
      <c r="L15" s="331">
        <v>78</v>
      </c>
      <c r="M15" s="441">
        <v>576</v>
      </c>
      <c r="N15" s="298">
        <v>102</v>
      </c>
      <c r="O15" s="331">
        <v>9</v>
      </c>
      <c r="P15" s="353">
        <v>1020</v>
      </c>
      <c r="Q15" s="439">
        <f t="shared" si="10"/>
        <v>2571</v>
      </c>
      <c r="R15" s="349">
        <v>51.5</v>
      </c>
      <c r="S15" s="349">
        <v>1475</v>
      </c>
      <c r="T15" s="334">
        <f t="shared" si="0"/>
        <v>3.9285714285714284</v>
      </c>
      <c r="U15" s="334">
        <f t="shared" si="1"/>
        <v>8.125</v>
      </c>
      <c r="V15" s="384">
        <f t="shared" si="2"/>
        <v>96.672313302133261</v>
      </c>
      <c r="W15" s="334">
        <f t="shared" si="11"/>
        <v>0.573706728899261</v>
      </c>
      <c r="X15" s="715">
        <f t="shared" si="3"/>
        <v>105.08959946350234</v>
      </c>
      <c r="Y15" s="335">
        <v>30.34</v>
      </c>
      <c r="Z15" s="785">
        <v>48</v>
      </c>
      <c r="AA15" s="785">
        <v>4.5</v>
      </c>
      <c r="AB15" s="335">
        <v>1150</v>
      </c>
      <c r="AC15" s="335">
        <f t="shared" si="4"/>
        <v>102.75047692642052</v>
      </c>
      <c r="AD15" s="291">
        <f t="shared" si="5"/>
        <v>8.6987067288992606</v>
      </c>
      <c r="AE15" s="737" t="s">
        <v>56</v>
      </c>
      <c r="AF15" s="119">
        <v>41561</v>
      </c>
      <c r="AG15" s="39">
        <f t="shared" si="12"/>
        <v>407</v>
      </c>
      <c r="AH15" s="72">
        <v>31.5</v>
      </c>
      <c r="AI15" s="211">
        <v>39692</v>
      </c>
      <c r="AJ15" s="40">
        <f t="shared" si="6"/>
        <v>1462</v>
      </c>
      <c r="AK15" s="17">
        <v>3.0315000000000002E-2</v>
      </c>
      <c r="AL15" s="48">
        <f t="shared" si="7"/>
        <v>0.39</v>
      </c>
      <c r="AM15" s="48">
        <f t="shared" si="8"/>
        <v>0</v>
      </c>
      <c r="AN15" s="40">
        <f t="shared" si="9"/>
        <v>18</v>
      </c>
      <c r="AO15" s="349">
        <v>1365</v>
      </c>
    </row>
    <row r="16" spans="1:44" ht="15.75" customHeight="1" x14ac:dyDescent="0.2">
      <c r="A16" s="476">
        <v>43</v>
      </c>
      <c r="B16" s="477" t="s">
        <v>132</v>
      </c>
      <c r="C16" s="481" t="s">
        <v>138</v>
      </c>
      <c r="D16" s="596">
        <v>17550661</v>
      </c>
      <c r="E16" s="298">
        <v>224</v>
      </c>
      <c r="F16" s="480" t="s">
        <v>36</v>
      </c>
      <c r="G16" s="463">
        <v>2.5</v>
      </c>
      <c r="H16" s="458">
        <v>62</v>
      </c>
      <c r="I16" s="458">
        <v>109</v>
      </c>
      <c r="J16" s="464">
        <v>30</v>
      </c>
      <c r="K16" s="456">
        <v>41208</v>
      </c>
      <c r="L16" s="331">
        <v>82</v>
      </c>
      <c r="M16" s="441">
        <v>632</v>
      </c>
      <c r="N16" s="298">
        <v>112</v>
      </c>
      <c r="O16" s="331">
        <v>9</v>
      </c>
      <c r="P16" s="353">
        <v>827</v>
      </c>
      <c r="Q16" s="439">
        <f t="shared" si="10"/>
        <v>2517</v>
      </c>
      <c r="R16" s="349">
        <v>50.5</v>
      </c>
      <c r="S16" s="349">
        <v>1270</v>
      </c>
      <c r="T16" s="334">
        <f t="shared" si="0"/>
        <v>2.8571428571428572</v>
      </c>
      <c r="U16" s="334">
        <f t="shared" si="1"/>
        <v>7.9107142857142856</v>
      </c>
      <c r="V16" s="384">
        <f t="shared" si="2"/>
        <v>94.122713830428651</v>
      </c>
      <c r="W16" s="334">
        <f t="shared" si="11"/>
        <v>0.50456893126738178</v>
      </c>
      <c r="X16" s="715">
        <f t="shared" si="3"/>
        <v>92.425178610598806</v>
      </c>
      <c r="Y16" s="335">
        <v>34.409999999999997</v>
      </c>
      <c r="Z16" s="785">
        <v>49.4</v>
      </c>
      <c r="AA16" s="785">
        <v>5.2</v>
      </c>
      <c r="AB16" s="335">
        <v>1110</v>
      </c>
      <c r="AC16" s="335">
        <f t="shared" si="4"/>
        <v>99.176547294197192</v>
      </c>
      <c r="AD16" s="291">
        <f t="shared" si="5"/>
        <v>8.4152832169816669</v>
      </c>
      <c r="AE16" s="737" t="s">
        <v>56</v>
      </c>
      <c r="AF16" s="119">
        <v>41561</v>
      </c>
      <c r="AG16" s="39">
        <f t="shared" si="12"/>
        <v>353</v>
      </c>
      <c r="AH16" s="72">
        <v>33.5</v>
      </c>
      <c r="AI16" s="211">
        <v>40127</v>
      </c>
      <c r="AJ16" s="40">
        <f t="shared" si="6"/>
        <v>1081</v>
      </c>
      <c r="AK16" s="17">
        <v>3.0315000000000002E-2</v>
      </c>
      <c r="AL16" s="48">
        <f t="shared" si="7"/>
        <v>0.74</v>
      </c>
      <c r="AM16" s="48">
        <f t="shared" si="8"/>
        <v>0</v>
      </c>
      <c r="AN16" s="40">
        <f t="shared" si="9"/>
        <v>42</v>
      </c>
      <c r="AO16" s="349">
        <v>1190</v>
      </c>
    </row>
    <row r="17" spans="1:41" ht="14.25" x14ac:dyDescent="0.2">
      <c r="A17" s="476">
        <v>44</v>
      </c>
      <c r="B17" s="477" t="s">
        <v>132</v>
      </c>
      <c r="C17" s="481" t="s">
        <v>112</v>
      </c>
      <c r="D17" s="596">
        <v>17569495</v>
      </c>
      <c r="E17" s="298" t="s">
        <v>146</v>
      </c>
      <c r="F17" s="480" t="s">
        <v>36</v>
      </c>
      <c r="G17" s="463">
        <v>1.6</v>
      </c>
      <c r="H17" s="458">
        <v>40</v>
      </c>
      <c r="I17" s="458">
        <v>84</v>
      </c>
      <c r="J17" s="464">
        <v>21</v>
      </c>
      <c r="K17" s="456">
        <v>41186</v>
      </c>
      <c r="L17" s="331">
        <v>67</v>
      </c>
      <c r="M17" s="441">
        <v>700</v>
      </c>
      <c r="N17" s="298">
        <v>100</v>
      </c>
      <c r="O17" s="331">
        <v>15</v>
      </c>
      <c r="P17" s="353">
        <v>921</v>
      </c>
      <c r="Q17" s="439">
        <f t="shared" si="10"/>
        <v>2539</v>
      </c>
      <c r="R17" s="349">
        <v>52.5</v>
      </c>
      <c r="S17" s="349">
        <v>1455</v>
      </c>
      <c r="T17" s="334">
        <f t="shared" si="0"/>
        <v>4.4642857142857144</v>
      </c>
      <c r="U17" s="334">
        <f t="shared" si="1"/>
        <v>9.5357142857142865</v>
      </c>
      <c r="V17" s="384">
        <f t="shared" si="2"/>
        <v>113.45717649085532</v>
      </c>
      <c r="W17" s="334">
        <f t="shared" si="11"/>
        <v>0.57306025994486021</v>
      </c>
      <c r="X17" s="715">
        <f t="shared" si="3"/>
        <v>104.97118153311844</v>
      </c>
      <c r="Y17" s="335">
        <v>32.18</v>
      </c>
      <c r="Z17" s="785">
        <v>50.8</v>
      </c>
      <c r="AA17" s="785">
        <v>5.9</v>
      </c>
      <c r="AB17" s="335">
        <v>1158</v>
      </c>
      <c r="AC17" s="335">
        <f t="shared" si="4"/>
        <v>103.46526285286517</v>
      </c>
      <c r="AD17" s="291">
        <f t="shared" si="5"/>
        <v>10.108774545659147</v>
      </c>
      <c r="AE17" s="737" t="s">
        <v>56</v>
      </c>
      <c r="AF17" s="119">
        <v>41561</v>
      </c>
      <c r="AG17" s="39">
        <f t="shared" si="12"/>
        <v>375</v>
      </c>
      <c r="AH17" s="72">
        <v>32.5</v>
      </c>
      <c r="AI17" s="211">
        <v>38694</v>
      </c>
      <c r="AJ17" s="40">
        <f t="shared" si="6"/>
        <v>2492</v>
      </c>
      <c r="AK17" s="17">
        <v>3.0315000000000002E-2</v>
      </c>
      <c r="AL17" s="48">
        <f t="shared" si="7"/>
        <v>0</v>
      </c>
      <c r="AM17" s="48">
        <f t="shared" si="8"/>
        <v>0</v>
      </c>
      <c r="AN17" s="40">
        <f t="shared" si="9"/>
        <v>0</v>
      </c>
      <c r="AO17" s="349">
        <v>1330</v>
      </c>
    </row>
    <row r="18" spans="1:41" ht="15" thickBot="1" x14ac:dyDescent="0.25">
      <c r="A18" s="476">
        <v>45</v>
      </c>
      <c r="B18" s="477" t="s">
        <v>132</v>
      </c>
      <c r="C18" s="481" t="s">
        <v>145</v>
      </c>
      <c r="D18" s="596">
        <v>17569496</v>
      </c>
      <c r="E18" s="298" t="s">
        <v>147</v>
      </c>
      <c r="F18" s="480" t="s">
        <v>36</v>
      </c>
      <c r="G18" s="463">
        <v>2.1</v>
      </c>
      <c r="H18" s="458">
        <v>64</v>
      </c>
      <c r="I18" s="458">
        <v>110</v>
      </c>
      <c r="J18" s="464">
        <v>33</v>
      </c>
      <c r="K18" s="456">
        <v>41189</v>
      </c>
      <c r="L18" s="331">
        <v>74</v>
      </c>
      <c r="M18" s="441">
        <v>747</v>
      </c>
      <c r="N18" s="298">
        <v>100</v>
      </c>
      <c r="O18" s="331">
        <v>8</v>
      </c>
      <c r="P18" s="353">
        <v>989</v>
      </c>
      <c r="Q18" s="439">
        <f t="shared" si="10"/>
        <v>2536</v>
      </c>
      <c r="R18" s="349">
        <v>52</v>
      </c>
      <c r="S18" s="349">
        <v>1507.5</v>
      </c>
      <c r="T18" s="334">
        <f t="shared" si="0"/>
        <v>4.0178571428571432</v>
      </c>
      <c r="U18" s="334">
        <f t="shared" si="1"/>
        <v>9.2589285714285712</v>
      </c>
      <c r="V18" s="384">
        <f t="shared" si="2"/>
        <v>110.16394383990351</v>
      </c>
      <c r="W18" s="334">
        <f t="shared" si="11"/>
        <v>0.59444006309148267</v>
      </c>
      <c r="X18" s="715">
        <f t="shared" si="3"/>
        <v>108.88745937353681</v>
      </c>
      <c r="Y18" s="335">
        <v>32.28</v>
      </c>
      <c r="Z18" s="785">
        <v>50.3</v>
      </c>
      <c r="AA18" s="785">
        <v>5.6</v>
      </c>
      <c r="AB18" s="335">
        <v>1243</v>
      </c>
      <c r="AC18" s="335">
        <f t="shared" si="4"/>
        <v>111.05986332133975</v>
      </c>
      <c r="AD18" s="291">
        <f t="shared" si="5"/>
        <v>9.853368634520054</v>
      </c>
      <c r="AE18" s="737" t="s">
        <v>56</v>
      </c>
      <c r="AF18" s="119">
        <v>41561</v>
      </c>
      <c r="AG18" s="39">
        <f t="shared" si="12"/>
        <v>372</v>
      </c>
      <c r="AH18" s="72">
        <v>32.5</v>
      </c>
      <c r="AI18" s="213">
        <v>39077</v>
      </c>
      <c r="AJ18" s="40">
        <f t="shared" si="6"/>
        <v>2112</v>
      </c>
      <c r="AK18" s="17">
        <v>3.0315000000000002E-2</v>
      </c>
      <c r="AL18" s="48">
        <f t="shared" si="7"/>
        <v>0</v>
      </c>
      <c r="AM18" s="48">
        <f t="shared" si="8"/>
        <v>0</v>
      </c>
      <c r="AN18" s="40">
        <f t="shared" si="9"/>
        <v>0</v>
      </c>
      <c r="AO18" s="349">
        <v>1395</v>
      </c>
    </row>
    <row r="19" spans="1:41" ht="14.25" x14ac:dyDescent="0.2">
      <c r="A19" s="476">
        <v>46</v>
      </c>
      <c r="B19" s="477" t="s">
        <v>132</v>
      </c>
      <c r="C19" s="481" t="s">
        <v>112</v>
      </c>
      <c r="D19" s="596">
        <v>17569497</v>
      </c>
      <c r="E19" s="298" t="s">
        <v>148</v>
      </c>
      <c r="F19" s="480" t="s">
        <v>36</v>
      </c>
      <c r="G19" s="463">
        <v>1.6</v>
      </c>
      <c r="H19" s="458">
        <v>40</v>
      </c>
      <c r="I19" s="458">
        <v>84</v>
      </c>
      <c r="J19" s="464">
        <v>21</v>
      </c>
      <c r="K19" s="456">
        <v>41190</v>
      </c>
      <c r="L19" s="331">
        <v>71</v>
      </c>
      <c r="M19" s="441">
        <v>767</v>
      </c>
      <c r="N19" s="298">
        <v>100</v>
      </c>
      <c r="O19" s="331">
        <v>15</v>
      </c>
      <c r="P19" s="353">
        <v>985</v>
      </c>
      <c r="Q19" s="439">
        <f t="shared" si="10"/>
        <v>2535</v>
      </c>
      <c r="R19" s="349">
        <v>53.5</v>
      </c>
      <c r="S19" s="349">
        <v>1487.5</v>
      </c>
      <c r="T19" s="334">
        <f t="shared" si="0"/>
        <v>2.0535714285714284</v>
      </c>
      <c r="U19" s="334">
        <f t="shared" si="1"/>
        <v>8.9732142857142865</v>
      </c>
      <c r="V19" s="384">
        <f t="shared" si="2"/>
        <v>106.7644778776307</v>
      </c>
      <c r="W19" s="334">
        <f t="shared" si="11"/>
        <v>0.58678500986193294</v>
      </c>
      <c r="X19" s="715">
        <f t="shared" si="3"/>
        <v>107.48523339771697</v>
      </c>
      <c r="Y19" s="335">
        <v>32.81</v>
      </c>
      <c r="Z19" s="785">
        <v>51.9</v>
      </c>
      <c r="AA19" s="785">
        <v>6.4</v>
      </c>
      <c r="AB19" s="335">
        <v>1213</v>
      </c>
      <c r="AC19" s="335">
        <f t="shared" si="4"/>
        <v>108.37941609717225</v>
      </c>
      <c r="AD19" s="291">
        <f t="shared" si="5"/>
        <v>9.559999295576219</v>
      </c>
      <c r="AE19" s="737" t="s">
        <v>56</v>
      </c>
      <c r="AF19" s="119">
        <v>41561</v>
      </c>
      <c r="AG19" s="39">
        <f t="shared" si="12"/>
        <v>371</v>
      </c>
      <c r="AH19" s="72">
        <v>33</v>
      </c>
      <c r="AI19" s="212">
        <v>37257</v>
      </c>
      <c r="AJ19" s="40">
        <f t="shared" si="6"/>
        <v>3933</v>
      </c>
      <c r="AK19" s="17">
        <v>3.0315000000000002E-2</v>
      </c>
      <c r="AL19" s="48">
        <f t="shared" si="7"/>
        <v>0</v>
      </c>
      <c r="AM19" s="48">
        <f t="shared" si="8"/>
        <v>0.26</v>
      </c>
      <c r="AN19" s="40">
        <f t="shared" si="9"/>
        <v>10</v>
      </c>
      <c r="AO19" s="349">
        <v>1430</v>
      </c>
    </row>
    <row r="20" spans="1:41" ht="14.25" x14ac:dyDescent="0.2">
      <c r="A20" s="476">
        <v>47</v>
      </c>
      <c r="B20" s="477" t="s">
        <v>132</v>
      </c>
      <c r="C20" s="481" t="s">
        <v>149</v>
      </c>
      <c r="D20" s="596">
        <v>17522083</v>
      </c>
      <c r="E20" s="298">
        <v>1206</v>
      </c>
      <c r="F20" s="480" t="s">
        <v>36</v>
      </c>
      <c r="G20" s="463">
        <v>3.4</v>
      </c>
      <c r="H20" s="458">
        <v>69</v>
      </c>
      <c r="I20" s="458">
        <v>123</v>
      </c>
      <c r="J20" s="464">
        <v>28</v>
      </c>
      <c r="K20" s="456">
        <v>41153</v>
      </c>
      <c r="L20" s="331">
        <v>82</v>
      </c>
      <c r="M20" s="441">
        <v>640</v>
      </c>
      <c r="N20" s="298"/>
      <c r="O20" s="331"/>
      <c r="P20" s="353">
        <v>1038</v>
      </c>
      <c r="Q20" s="439">
        <f t="shared" si="10"/>
        <v>2572</v>
      </c>
      <c r="R20" s="349">
        <v>53</v>
      </c>
      <c r="S20" s="349">
        <v>1487.5</v>
      </c>
      <c r="T20" s="334">
        <f t="shared" si="0"/>
        <v>4.1964285714285712</v>
      </c>
      <c r="U20" s="334">
        <f t="shared" si="1"/>
        <v>8.0267857142857135</v>
      </c>
      <c r="V20" s="384">
        <f t="shared" si="2"/>
        <v>95.503746877601969</v>
      </c>
      <c r="W20" s="334">
        <f t="shared" si="11"/>
        <v>0.57834370139968894</v>
      </c>
      <c r="X20" s="715">
        <f t="shared" si="3"/>
        <v>105.93898392815416</v>
      </c>
      <c r="Y20" s="335">
        <v>34.15</v>
      </c>
      <c r="Z20" s="785">
        <v>50.9</v>
      </c>
      <c r="AA20" s="785">
        <v>5.9</v>
      </c>
      <c r="AB20" s="335">
        <v>1111</v>
      </c>
      <c r="AC20" s="335">
        <f t="shared" si="4"/>
        <v>99.26589553500277</v>
      </c>
      <c r="AD20" s="291">
        <f t="shared" si="5"/>
        <v>8.6051294156854023</v>
      </c>
      <c r="AE20" s="737" t="s">
        <v>56</v>
      </c>
      <c r="AF20" s="119">
        <v>41561</v>
      </c>
      <c r="AG20" s="39">
        <f t="shared" si="12"/>
        <v>408</v>
      </c>
      <c r="AH20" s="203">
        <v>35.5</v>
      </c>
      <c r="AI20" s="204"/>
      <c r="AJ20" s="40" t="str">
        <f t="shared" si="6"/>
        <v xml:space="preserve"> </v>
      </c>
      <c r="AK20" s="17">
        <v>3.0315000000000002E-2</v>
      </c>
      <c r="AL20" s="48">
        <f t="shared" si="7"/>
        <v>0</v>
      </c>
      <c r="AM20" s="48">
        <f t="shared" si="8"/>
        <v>0.52</v>
      </c>
      <c r="AN20" s="40">
        <f t="shared" si="9"/>
        <v>10</v>
      </c>
      <c r="AO20" s="349">
        <v>1370</v>
      </c>
    </row>
    <row r="21" spans="1:41" ht="14.25" x14ac:dyDescent="0.2">
      <c r="A21" s="476">
        <v>48</v>
      </c>
      <c r="B21" s="477" t="s">
        <v>132</v>
      </c>
      <c r="C21" s="481" t="s">
        <v>149</v>
      </c>
      <c r="D21" s="596">
        <v>17522084</v>
      </c>
      <c r="E21" s="298">
        <v>1202</v>
      </c>
      <c r="F21" s="480" t="s">
        <v>36</v>
      </c>
      <c r="G21" s="463">
        <v>2.6</v>
      </c>
      <c r="H21" s="458">
        <v>62</v>
      </c>
      <c r="I21" s="458">
        <v>113</v>
      </c>
      <c r="J21" s="464">
        <v>32</v>
      </c>
      <c r="K21" s="456">
        <v>41159</v>
      </c>
      <c r="L21" s="331">
        <v>76</v>
      </c>
      <c r="M21" s="441">
        <v>645</v>
      </c>
      <c r="N21" s="298"/>
      <c r="O21" s="331"/>
      <c r="P21" s="353">
        <v>1110</v>
      </c>
      <c r="Q21" s="439">
        <f t="shared" si="10"/>
        <v>2566</v>
      </c>
      <c r="R21" s="349">
        <v>54</v>
      </c>
      <c r="S21" s="349">
        <v>1507.5</v>
      </c>
      <c r="T21" s="334">
        <f t="shared" si="0"/>
        <v>3.4821428571428572</v>
      </c>
      <c r="U21" s="334">
        <f t="shared" si="1"/>
        <v>7.0982142857142856</v>
      </c>
      <c r="V21" s="384">
        <f t="shared" si="2"/>
        <v>84.455482500215311</v>
      </c>
      <c r="W21" s="334">
        <f t="shared" si="11"/>
        <v>0.58749025720966486</v>
      </c>
      <c r="X21" s="715">
        <f t="shared" si="3"/>
        <v>107.6144181493723</v>
      </c>
      <c r="Y21" s="335">
        <v>40.35</v>
      </c>
      <c r="Z21" s="785">
        <v>50.1</v>
      </c>
      <c r="AA21" s="785">
        <v>5.5</v>
      </c>
      <c r="AB21" s="335">
        <v>1224</v>
      </c>
      <c r="AC21" s="335">
        <f t="shared" si="4"/>
        <v>109.36224674603365</v>
      </c>
      <c r="AD21" s="291">
        <f t="shared" si="5"/>
        <v>7.6857045429239506</v>
      </c>
      <c r="AE21" s="737" t="s">
        <v>56</v>
      </c>
      <c r="AF21" s="119">
        <v>41561</v>
      </c>
      <c r="AG21" s="39">
        <f t="shared" si="12"/>
        <v>402</v>
      </c>
      <c r="AH21" s="203">
        <v>41.5</v>
      </c>
      <c r="AI21" s="204"/>
      <c r="AJ21" s="40" t="str">
        <f t="shared" si="6"/>
        <v xml:space="preserve"> </v>
      </c>
      <c r="AK21" s="17">
        <v>3.0315000000000002E-2</v>
      </c>
      <c r="AL21" s="48">
        <f t="shared" si="7"/>
        <v>0</v>
      </c>
      <c r="AM21" s="48">
        <f t="shared" si="8"/>
        <v>0.52</v>
      </c>
      <c r="AN21" s="40">
        <f t="shared" si="9"/>
        <v>10</v>
      </c>
      <c r="AO21" s="349">
        <v>1410</v>
      </c>
    </row>
    <row r="22" spans="1:41" ht="14.25" x14ac:dyDescent="0.2">
      <c r="A22" s="476">
        <v>49</v>
      </c>
      <c r="B22" s="477" t="s">
        <v>132</v>
      </c>
      <c r="C22" s="481" t="s">
        <v>149</v>
      </c>
      <c r="D22" s="596">
        <v>17522086</v>
      </c>
      <c r="E22" s="298">
        <v>1201</v>
      </c>
      <c r="F22" s="480" t="s">
        <v>36</v>
      </c>
      <c r="G22" s="463">
        <v>3.3</v>
      </c>
      <c r="H22" s="458">
        <v>65</v>
      </c>
      <c r="I22" s="458">
        <v>113</v>
      </c>
      <c r="J22" s="464">
        <v>29</v>
      </c>
      <c r="K22" s="456">
        <v>41157</v>
      </c>
      <c r="L22" s="331">
        <v>76</v>
      </c>
      <c r="M22" s="441">
        <v>700</v>
      </c>
      <c r="N22" s="298"/>
      <c r="O22" s="331"/>
      <c r="P22" s="353">
        <v>1125</v>
      </c>
      <c r="Q22" s="439">
        <f t="shared" si="10"/>
        <v>2568</v>
      </c>
      <c r="R22" s="349">
        <v>52.5</v>
      </c>
      <c r="S22" s="349">
        <v>1655</v>
      </c>
      <c r="T22" s="334">
        <f t="shared" si="0"/>
        <v>4.2857142857142856</v>
      </c>
      <c r="U22" s="334">
        <f t="shared" si="1"/>
        <v>9.4642857142857135</v>
      </c>
      <c r="V22" s="384">
        <f t="shared" si="2"/>
        <v>112.6073100002871</v>
      </c>
      <c r="W22" s="334">
        <f t="shared" si="11"/>
        <v>0.64447040498442365</v>
      </c>
      <c r="X22" s="715">
        <f t="shared" si="3"/>
        <v>118.05184306594849</v>
      </c>
      <c r="Y22" s="335">
        <v>36.75</v>
      </c>
      <c r="Z22" s="785">
        <v>50</v>
      </c>
      <c r="AA22" s="785">
        <v>5.5</v>
      </c>
      <c r="AB22" s="335">
        <v>1271</v>
      </c>
      <c r="AC22" s="335">
        <f t="shared" si="4"/>
        <v>113.56161406389606</v>
      </c>
      <c r="AD22" s="291">
        <f t="shared" si="5"/>
        <v>10.108756119270137</v>
      </c>
      <c r="AE22" s="737" t="s">
        <v>56</v>
      </c>
      <c r="AF22" s="119">
        <v>41561</v>
      </c>
      <c r="AG22" s="39">
        <f t="shared" si="12"/>
        <v>404</v>
      </c>
      <c r="AH22" s="203">
        <v>38</v>
      </c>
      <c r="AI22" s="204"/>
      <c r="AJ22" s="40" t="str">
        <f t="shared" si="6"/>
        <v xml:space="preserve"> </v>
      </c>
      <c r="AK22" s="17">
        <v>3.0315000000000002E-2</v>
      </c>
      <c r="AL22" s="48">
        <f t="shared" si="7"/>
        <v>0</v>
      </c>
      <c r="AM22" s="48">
        <f t="shared" si="8"/>
        <v>0.52</v>
      </c>
      <c r="AN22" s="40">
        <f t="shared" si="9"/>
        <v>10</v>
      </c>
      <c r="AO22" s="349">
        <v>1535</v>
      </c>
    </row>
    <row r="23" spans="1:41" ht="14.25" x14ac:dyDescent="0.2">
      <c r="A23" s="476">
        <v>50</v>
      </c>
      <c r="B23" s="477" t="s">
        <v>132</v>
      </c>
      <c r="C23" s="481" t="s">
        <v>150</v>
      </c>
      <c r="D23" s="596">
        <v>17534096</v>
      </c>
      <c r="E23" s="298">
        <v>1249</v>
      </c>
      <c r="F23" s="480" t="s">
        <v>36</v>
      </c>
      <c r="G23" s="463">
        <v>1.5</v>
      </c>
      <c r="H23" s="458">
        <v>54</v>
      </c>
      <c r="I23" s="458">
        <v>100</v>
      </c>
      <c r="J23" s="464">
        <v>28</v>
      </c>
      <c r="K23" s="456">
        <v>41198</v>
      </c>
      <c r="L23" s="331">
        <v>80</v>
      </c>
      <c r="M23" s="441">
        <v>745</v>
      </c>
      <c r="N23" s="298"/>
      <c r="O23" s="331"/>
      <c r="P23" s="353">
        <v>879</v>
      </c>
      <c r="Q23" s="439">
        <f t="shared" si="10"/>
        <v>2527</v>
      </c>
      <c r="R23" s="349">
        <v>49.5</v>
      </c>
      <c r="S23" s="349">
        <v>1347.5</v>
      </c>
      <c r="T23" s="334">
        <f t="shared" si="0"/>
        <v>4.7321428571428568</v>
      </c>
      <c r="U23" s="334">
        <f t="shared" si="1"/>
        <v>8.3660714285714288</v>
      </c>
      <c r="V23" s="384">
        <f t="shared" si="2"/>
        <v>99.54061270780096</v>
      </c>
      <c r="W23" s="334">
        <f t="shared" si="11"/>
        <v>0.53324099722991691</v>
      </c>
      <c r="X23" s="715">
        <f t="shared" si="3"/>
        <v>97.677227743045052</v>
      </c>
      <c r="Y23" s="335">
        <v>29.59</v>
      </c>
      <c r="Z23" s="785">
        <v>48.1</v>
      </c>
      <c r="AA23" s="785">
        <v>4.5</v>
      </c>
      <c r="AB23" s="335">
        <v>1115</v>
      </c>
      <c r="AC23" s="335">
        <f t="shared" si="4"/>
        <v>99.623288498225108</v>
      </c>
      <c r="AD23" s="291">
        <f t="shared" si="5"/>
        <v>8.8993124258013463</v>
      </c>
      <c r="AE23" s="737" t="s">
        <v>56</v>
      </c>
      <c r="AF23" s="119">
        <v>41561</v>
      </c>
      <c r="AG23" s="39">
        <f t="shared" si="12"/>
        <v>363</v>
      </c>
      <c r="AH23" s="203">
        <v>29.5</v>
      </c>
      <c r="AI23" s="204"/>
      <c r="AJ23" s="40" t="str">
        <f t="shared" si="6"/>
        <v xml:space="preserve"> </v>
      </c>
      <c r="AK23" s="17">
        <v>3.0315000000000002E-2</v>
      </c>
      <c r="AL23" s="48">
        <f t="shared" si="7"/>
        <v>0</v>
      </c>
      <c r="AM23" s="48">
        <f t="shared" si="8"/>
        <v>0.52</v>
      </c>
      <c r="AN23" s="40">
        <f t="shared" si="9"/>
        <v>10</v>
      </c>
      <c r="AO23" s="349">
        <v>1215</v>
      </c>
    </row>
    <row r="24" spans="1:41" ht="14.25" x14ac:dyDescent="0.2">
      <c r="A24" s="476">
        <v>51</v>
      </c>
      <c r="B24" s="477" t="s">
        <v>132</v>
      </c>
      <c r="C24" s="481" t="s">
        <v>151</v>
      </c>
      <c r="D24" s="596">
        <v>17534097</v>
      </c>
      <c r="E24" s="298">
        <v>1252</v>
      </c>
      <c r="F24" s="480" t="s">
        <v>36</v>
      </c>
      <c r="G24" s="463">
        <v>3.6</v>
      </c>
      <c r="H24" s="458">
        <v>52</v>
      </c>
      <c r="I24" s="458">
        <v>99</v>
      </c>
      <c r="J24" s="464">
        <v>30</v>
      </c>
      <c r="K24" s="456">
        <v>41204</v>
      </c>
      <c r="L24" s="331">
        <v>80</v>
      </c>
      <c r="M24" s="441">
        <v>700</v>
      </c>
      <c r="N24" s="298"/>
      <c r="O24" s="331"/>
      <c r="P24" s="353">
        <v>843</v>
      </c>
      <c r="Q24" s="439">
        <f t="shared" si="10"/>
        <v>2521</v>
      </c>
      <c r="R24" s="349">
        <v>50</v>
      </c>
      <c r="S24" s="349">
        <v>1225</v>
      </c>
      <c r="T24" s="334">
        <f t="shared" si="0"/>
        <v>2.1428571428571428</v>
      </c>
      <c r="U24" s="334">
        <f t="shared" si="1"/>
        <v>6.8214285714285712</v>
      </c>
      <c r="V24" s="384">
        <f t="shared" si="2"/>
        <v>81.162249849263517</v>
      </c>
      <c r="W24" s="334">
        <f t="shared" si="11"/>
        <v>0.48591828639428797</v>
      </c>
      <c r="X24" s="715">
        <f t="shared" si="3"/>
        <v>89.008818472710999</v>
      </c>
      <c r="Y24" s="335">
        <v>34.28</v>
      </c>
      <c r="Z24" s="785">
        <v>48.8</v>
      </c>
      <c r="AA24" s="785">
        <v>4.9000000000000004</v>
      </c>
      <c r="AB24" s="335">
        <v>1108</v>
      </c>
      <c r="AC24" s="335">
        <f t="shared" si="4"/>
        <v>98.997850812586023</v>
      </c>
      <c r="AD24" s="291">
        <f t="shared" si="5"/>
        <v>7.3073468578228589</v>
      </c>
      <c r="AE24" s="737" t="s">
        <v>56</v>
      </c>
      <c r="AF24" s="119">
        <v>41561</v>
      </c>
      <c r="AG24" s="39">
        <f t="shared" si="12"/>
        <v>357</v>
      </c>
      <c r="AH24" s="203">
        <v>33.5</v>
      </c>
      <c r="AI24" s="205"/>
      <c r="AJ24" s="40" t="str">
        <f t="shared" si="6"/>
        <v xml:space="preserve"> </v>
      </c>
      <c r="AK24" s="17">
        <v>3.0315000000000002E-2</v>
      </c>
      <c r="AL24" s="48">
        <f t="shared" si="7"/>
        <v>0</v>
      </c>
      <c r="AM24" s="48">
        <f t="shared" si="8"/>
        <v>0.52</v>
      </c>
      <c r="AN24" s="40">
        <f t="shared" si="9"/>
        <v>10</v>
      </c>
      <c r="AO24" s="349">
        <v>1165</v>
      </c>
    </row>
    <row r="25" spans="1:41" ht="14.25" x14ac:dyDescent="0.2">
      <c r="A25" s="476">
        <v>52</v>
      </c>
      <c r="B25" s="477" t="s">
        <v>132</v>
      </c>
      <c r="C25" s="481" t="s">
        <v>152</v>
      </c>
      <c r="D25" s="596">
        <v>17553145</v>
      </c>
      <c r="E25" s="298" t="s">
        <v>154</v>
      </c>
      <c r="F25" s="480" t="s">
        <v>36</v>
      </c>
      <c r="G25" s="463">
        <v>2.5</v>
      </c>
      <c r="H25" s="458">
        <v>58</v>
      </c>
      <c r="I25" s="458">
        <v>113</v>
      </c>
      <c r="J25" s="464">
        <v>26</v>
      </c>
      <c r="K25" s="456">
        <v>41210</v>
      </c>
      <c r="L25" s="331">
        <v>73</v>
      </c>
      <c r="M25" s="441">
        <v>814</v>
      </c>
      <c r="N25" s="298">
        <v>104</v>
      </c>
      <c r="O25" s="331">
        <v>3</v>
      </c>
      <c r="P25" s="353">
        <v>1058</v>
      </c>
      <c r="Q25" s="439">
        <f t="shared" si="10"/>
        <v>2515</v>
      </c>
      <c r="R25" s="349">
        <v>51.5</v>
      </c>
      <c r="S25" s="349">
        <v>1435</v>
      </c>
      <c r="T25" s="334">
        <f t="shared" si="0"/>
        <v>3.9285714285714284</v>
      </c>
      <c r="U25" s="334">
        <f t="shared" si="1"/>
        <v>6.7321428571428568</v>
      </c>
      <c r="V25" s="384">
        <f t="shared" si="2"/>
        <v>80.099916736053274</v>
      </c>
      <c r="W25" s="334">
        <f t="shared" si="11"/>
        <v>0.57057654075546715</v>
      </c>
      <c r="X25" s="715">
        <f t="shared" si="3"/>
        <v>104.51622250676375</v>
      </c>
      <c r="Y25" s="335">
        <v>35.64</v>
      </c>
      <c r="Z25" s="785">
        <v>50.5</v>
      </c>
      <c r="AA25" s="785">
        <v>5.7</v>
      </c>
      <c r="AB25" s="335">
        <v>1275</v>
      </c>
      <c r="AC25" s="335">
        <f t="shared" si="4"/>
        <v>113.9190070271184</v>
      </c>
      <c r="AD25" s="291">
        <f t="shared" si="5"/>
        <v>7.3027193978983238</v>
      </c>
      <c r="AE25" s="737" t="s">
        <v>56</v>
      </c>
      <c r="AF25" s="119">
        <v>41561</v>
      </c>
      <c r="AG25" s="39">
        <f t="shared" si="12"/>
        <v>351</v>
      </c>
      <c r="AH25" s="203">
        <v>35</v>
      </c>
      <c r="AI25" s="205">
        <v>39694</v>
      </c>
      <c r="AJ25" s="40">
        <f t="shared" si="6"/>
        <v>1516</v>
      </c>
      <c r="AK25" s="17">
        <v>3.0315000000000002E-2</v>
      </c>
      <c r="AL25" s="48">
        <f t="shared" si="7"/>
        <v>0.14000000000000001</v>
      </c>
      <c r="AM25" s="48">
        <f t="shared" si="8"/>
        <v>0</v>
      </c>
      <c r="AN25" s="40">
        <f t="shared" si="9"/>
        <v>18</v>
      </c>
      <c r="AO25" s="349">
        <v>1325</v>
      </c>
    </row>
    <row r="26" spans="1:41" ht="14.25" x14ac:dyDescent="0.2">
      <c r="A26" s="476">
        <v>53</v>
      </c>
      <c r="B26" s="477" t="s">
        <v>132</v>
      </c>
      <c r="C26" s="481" t="s">
        <v>153</v>
      </c>
      <c r="D26" s="596">
        <v>17553147</v>
      </c>
      <c r="E26" s="298" t="s">
        <v>155</v>
      </c>
      <c r="F26" s="480" t="s">
        <v>36</v>
      </c>
      <c r="G26" s="463">
        <v>2</v>
      </c>
      <c r="H26" s="458">
        <v>61</v>
      </c>
      <c r="I26" s="458">
        <v>120</v>
      </c>
      <c r="J26" s="464">
        <v>33</v>
      </c>
      <c r="K26" s="456">
        <v>41161</v>
      </c>
      <c r="L26" s="331">
        <v>63</v>
      </c>
      <c r="M26" s="441">
        <v>799</v>
      </c>
      <c r="N26" s="298">
        <v>102</v>
      </c>
      <c r="O26" s="331">
        <v>3</v>
      </c>
      <c r="P26" s="353">
        <v>1203</v>
      </c>
      <c r="Q26" s="439">
        <f t="shared" si="10"/>
        <v>2564</v>
      </c>
      <c r="R26" s="349">
        <v>52</v>
      </c>
      <c r="S26" s="349">
        <v>1725</v>
      </c>
      <c r="T26" s="334">
        <f t="shared" si="0"/>
        <v>3.9285714285714284</v>
      </c>
      <c r="U26" s="334">
        <f t="shared" si="1"/>
        <v>9.3214285714285712</v>
      </c>
      <c r="V26" s="384">
        <f t="shared" si="2"/>
        <v>110.90757701915068</v>
      </c>
      <c r="W26" s="334">
        <f t="shared" si="11"/>
        <v>0.67277691107644311</v>
      </c>
      <c r="X26" s="715">
        <f t="shared" si="3"/>
        <v>123.23693021514219</v>
      </c>
      <c r="Y26" s="335">
        <v>29.88</v>
      </c>
      <c r="Z26" s="785">
        <v>50.1</v>
      </c>
      <c r="AA26" s="785">
        <v>5.5</v>
      </c>
      <c r="AB26" s="335">
        <v>1401</v>
      </c>
      <c r="AC26" s="335">
        <f t="shared" si="4"/>
        <v>125.17688536862185</v>
      </c>
      <c r="AD26" s="291">
        <f t="shared" si="5"/>
        <v>9.9942054825050146</v>
      </c>
      <c r="AE26" s="737" t="s">
        <v>56</v>
      </c>
      <c r="AF26" s="119">
        <v>41561</v>
      </c>
      <c r="AG26" s="39">
        <f t="shared" si="12"/>
        <v>400</v>
      </c>
      <c r="AH26" s="203">
        <v>31</v>
      </c>
      <c r="AI26" s="205">
        <v>38972</v>
      </c>
      <c r="AJ26" s="40">
        <f t="shared" si="6"/>
        <v>2189</v>
      </c>
      <c r="AK26" s="17">
        <v>3.0315000000000002E-2</v>
      </c>
      <c r="AL26" s="48">
        <f t="shared" si="7"/>
        <v>0</v>
      </c>
      <c r="AM26" s="48">
        <f t="shared" si="8"/>
        <v>0</v>
      </c>
      <c r="AN26" s="40">
        <f t="shared" si="9"/>
        <v>0</v>
      </c>
      <c r="AO26" s="349">
        <v>1615</v>
      </c>
    </row>
    <row r="27" spans="1:41" ht="14.25" x14ac:dyDescent="0.2">
      <c r="A27" s="476">
        <v>54</v>
      </c>
      <c r="B27" s="477" t="s">
        <v>132</v>
      </c>
      <c r="C27" s="481" t="s">
        <v>110</v>
      </c>
      <c r="D27" s="596">
        <v>17553146</v>
      </c>
      <c r="E27" s="298" t="s">
        <v>156</v>
      </c>
      <c r="F27" s="480" t="s">
        <v>36</v>
      </c>
      <c r="G27" s="463">
        <v>1.9</v>
      </c>
      <c r="H27" s="458">
        <v>47</v>
      </c>
      <c r="I27" s="458">
        <v>84</v>
      </c>
      <c r="J27" s="464">
        <v>23</v>
      </c>
      <c r="K27" s="456">
        <v>41161</v>
      </c>
      <c r="L27" s="331">
        <v>70</v>
      </c>
      <c r="M27" s="441">
        <v>745</v>
      </c>
      <c r="N27" s="298">
        <v>95</v>
      </c>
      <c r="O27" s="331">
        <v>3</v>
      </c>
      <c r="P27" s="353">
        <v>1008</v>
      </c>
      <c r="Q27" s="439">
        <f t="shared" si="10"/>
        <v>2564</v>
      </c>
      <c r="R27" s="349">
        <v>53.5</v>
      </c>
      <c r="S27" s="349">
        <v>1420</v>
      </c>
      <c r="T27" s="334">
        <f t="shared" si="0"/>
        <v>2.1428571428571428</v>
      </c>
      <c r="U27" s="334">
        <f t="shared" si="1"/>
        <v>7.3571428571428568</v>
      </c>
      <c r="V27" s="384">
        <f t="shared" si="2"/>
        <v>87.536248528525064</v>
      </c>
      <c r="W27" s="334">
        <f t="shared" si="11"/>
        <v>0.55382215288611547</v>
      </c>
      <c r="X27" s="715">
        <f t="shared" si="3"/>
        <v>101.44721211913155</v>
      </c>
      <c r="Y27" s="335">
        <v>36.380000000000003</v>
      </c>
      <c r="Z27" s="785">
        <v>51.1</v>
      </c>
      <c r="AA27" s="785">
        <v>6</v>
      </c>
      <c r="AB27" s="335">
        <v>1123</v>
      </c>
      <c r="AC27" s="335">
        <f t="shared" si="4"/>
        <v>100.33807442466977</v>
      </c>
      <c r="AD27" s="291">
        <f t="shared" si="5"/>
        <v>7.9109650100289723</v>
      </c>
      <c r="AE27" s="737" t="s">
        <v>56</v>
      </c>
      <c r="AF27" s="119">
        <v>41561</v>
      </c>
      <c r="AG27" s="39">
        <f t="shared" si="12"/>
        <v>400</v>
      </c>
      <c r="AH27" s="203">
        <v>37.5</v>
      </c>
      <c r="AI27" s="205">
        <v>38233</v>
      </c>
      <c r="AJ27" s="40">
        <f t="shared" si="6"/>
        <v>2928</v>
      </c>
      <c r="AK27" s="17">
        <v>3.0315000000000002E-2</v>
      </c>
      <c r="AL27" s="48">
        <f t="shared" si="7"/>
        <v>0</v>
      </c>
      <c r="AM27" s="48">
        <f t="shared" si="8"/>
        <v>0</v>
      </c>
      <c r="AN27" s="40">
        <f t="shared" si="9"/>
        <v>0</v>
      </c>
      <c r="AO27" s="349">
        <v>1360</v>
      </c>
    </row>
    <row r="28" spans="1:41" ht="14.25" x14ac:dyDescent="0.2">
      <c r="A28" s="476">
        <v>55</v>
      </c>
      <c r="B28" s="477" t="s">
        <v>132</v>
      </c>
      <c r="C28" s="481" t="s">
        <v>157</v>
      </c>
      <c r="D28" s="596">
        <v>17581568</v>
      </c>
      <c r="E28" s="298">
        <v>23</v>
      </c>
      <c r="F28" s="480" t="s">
        <v>36</v>
      </c>
      <c r="G28" s="463">
        <v>1</v>
      </c>
      <c r="H28" s="458">
        <v>60</v>
      </c>
      <c r="I28" s="458">
        <v>105</v>
      </c>
      <c r="J28" s="464">
        <v>25</v>
      </c>
      <c r="K28" s="456">
        <v>41198</v>
      </c>
      <c r="L28" s="331">
        <v>70</v>
      </c>
      <c r="M28" s="441">
        <v>744</v>
      </c>
      <c r="N28" s="298">
        <v>114</v>
      </c>
      <c r="O28" s="331">
        <v>19</v>
      </c>
      <c r="P28" s="353">
        <v>941</v>
      </c>
      <c r="Q28" s="439">
        <f t="shared" si="10"/>
        <v>2527</v>
      </c>
      <c r="R28" s="349">
        <v>51</v>
      </c>
      <c r="S28" s="349">
        <v>1425</v>
      </c>
      <c r="T28" s="334">
        <f t="shared" si="0"/>
        <v>2.6785714285714284</v>
      </c>
      <c r="U28" s="334">
        <f t="shared" si="1"/>
        <v>8.6428571428571423</v>
      </c>
      <c r="V28" s="384">
        <f t="shared" si="2"/>
        <v>102.83384535875273</v>
      </c>
      <c r="W28" s="334">
        <f t="shared" si="11"/>
        <v>0.56390977443609025</v>
      </c>
      <c r="X28" s="715">
        <f t="shared" si="3"/>
        <v>103.29502748336861</v>
      </c>
      <c r="Y28" s="335">
        <v>38.25</v>
      </c>
      <c r="Z28" s="785">
        <v>49.6</v>
      </c>
      <c r="AA28" s="785">
        <v>5.3</v>
      </c>
      <c r="AB28" s="335">
        <v>1248</v>
      </c>
      <c r="AC28" s="335">
        <f t="shared" si="4"/>
        <v>111.50660452536765</v>
      </c>
      <c r="AD28" s="291">
        <f t="shared" si="5"/>
        <v>9.2067669172932334</v>
      </c>
      <c r="AE28" s="737" t="s">
        <v>56</v>
      </c>
      <c r="AF28" s="119">
        <v>41561</v>
      </c>
      <c r="AG28" s="39">
        <f t="shared" si="12"/>
        <v>363</v>
      </c>
      <c r="AH28" s="203">
        <v>38</v>
      </c>
      <c r="AI28" s="205">
        <v>39769</v>
      </c>
      <c r="AJ28" s="40">
        <f t="shared" si="6"/>
        <v>1429</v>
      </c>
      <c r="AK28" s="17">
        <v>3.0315000000000002E-2</v>
      </c>
      <c r="AL28" s="48">
        <f t="shared" si="7"/>
        <v>0.39</v>
      </c>
      <c r="AM28" s="48">
        <f t="shared" si="8"/>
        <v>0</v>
      </c>
      <c r="AN28" s="40">
        <f t="shared" si="9"/>
        <v>18</v>
      </c>
      <c r="AO28" s="349">
        <v>1350</v>
      </c>
    </row>
    <row r="29" spans="1:41" ht="14.25" x14ac:dyDescent="0.2">
      <c r="A29" s="476">
        <v>56</v>
      </c>
      <c r="B29" s="477" t="s">
        <v>132</v>
      </c>
      <c r="C29" s="481" t="s">
        <v>95</v>
      </c>
      <c r="D29" s="597">
        <v>17581570</v>
      </c>
      <c r="E29" s="298">
        <v>73</v>
      </c>
      <c r="F29" s="480" t="s">
        <v>36</v>
      </c>
      <c r="G29" s="463">
        <v>-0.2</v>
      </c>
      <c r="H29" s="458">
        <v>47</v>
      </c>
      <c r="I29" s="458">
        <v>85</v>
      </c>
      <c r="J29" s="464">
        <v>26</v>
      </c>
      <c r="K29" s="456">
        <v>41211</v>
      </c>
      <c r="L29" s="331">
        <v>62</v>
      </c>
      <c r="M29" s="441">
        <v>678</v>
      </c>
      <c r="N29" s="298">
        <v>104</v>
      </c>
      <c r="O29" s="331">
        <v>19</v>
      </c>
      <c r="P29" s="353">
        <v>857</v>
      </c>
      <c r="Q29" s="439">
        <f t="shared" si="10"/>
        <v>2514</v>
      </c>
      <c r="R29" s="349">
        <v>50</v>
      </c>
      <c r="S29" s="349">
        <v>1300</v>
      </c>
      <c r="T29" s="334">
        <f t="shared" si="0"/>
        <v>4.4642857142857144</v>
      </c>
      <c r="U29" s="334">
        <f t="shared" si="1"/>
        <v>7.9107142857142856</v>
      </c>
      <c r="V29" s="384">
        <f t="shared" si="2"/>
        <v>94.122713830428651</v>
      </c>
      <c r="W29" s="334">
        <f t="shared" si="11"/>
        <v>0.5171042163882259</v>
      </c>
      <c r="X29" s="715">
        <f t="shared" si="3"/>
        <v>94.721348458628654</v>
      </c>
      <c r="Y29" s="335">
        <v>41.51</v>
      </c>
      <c r="Z29" s="785">
        <v>47.5</v>
      </c>
      <c r="AA29" s="785">
        <v>4.2</v>
      </c>
      <c r="AB29" s="335">
        <v>1129</v>
      </c>
      <c r="AC29" s="335">
        <f t="shared" si="4"/>
        <v>100.87416386950328</v>
      </c>
      <c r="AD29" s="291">
        <f t="shared" si="5"/>
        <v>8.4278185021025109</v>
      </c>
      <c r="AE29" s="737" t="s">
        <v>56</v>
      </c>
      <c r="AF29" s="119">
        <v>41561</v>
      </c>
      <c r="AG29" s="39">
        <f t="shared" si="12"/>
        <v>350</v>
      </c>
      <c r="AH29" s="203">
        <v>41</v>
      </c>
      <c r="AI29" s="205">
        <v>39378</v>
      </c>
      <c r="AJ29" s="40">
        <f t="shared" si="6"/>
        <v>1833</v>
      </c>
      <c r="AK29" s="17">
        <v>3.0315000000000002E-2</v>
      </c>
      <c r="AL29" s="48">
        <f t="shared" si="7"/>
        <v>0.14000000000000001</v>
      </c>
      <c r="AM29" s="48">
        <f t="shared" si="8"/>
        <v>0</v>
      </c>
      <c r="AN29" s="40">
        <f t="shared" si="9"/>
        <v>0</v>
      </c>
      <c r="AO29" s="349">
        <v>1175</v>
      </c>
    </row>
    <row r="30" spans="1:41" ht="14.25" x14ac:dyDescent="0.2">
      <c r="A30" s="476">
        <v>57</v>
      </c>
      <c r="B30" s="477" t="s">
        <v>132</v>
      </c>
      <c r="C30" s="481" t="s">
        <v>158</v>
      </c>
      <c r="D30" s="596">
        <v>17617847</v>
      </c>
      <c r="E30" s="298">
        <v>183</v>
      </c>
      <c r="F30" s="480" t="s">
        <v>36</v>
      </c>
      <c r="G30" s="463">
        <v>2.2999999999999998</v>
      </c>
      <c r="H30" s="458">
        <v>61</v>
      </c>
      <c r="I30" s="458">
        <v>107</v>
      </c>
      <c r="J30" s="464">
        <v>34</v>
      </c>
      <c r="K30" s="456">
        <v>41155</v>
      </c>
      <c r="L30" s="331">
        <v>70</v>
      </c>
      <c r="M30" s="441">
        <v>614</v>
      </c>
      <c r="N30" s="298">
        <v>113</v>
      </c>
      <c r="O30" s="331">
        <v>16</v>
      </c>
      <c r="P30" s="353">
        <v>938</v>
      </c>
      <c r="Q30" s="439">
        <f t="shared" si="10"/>
        <v>2570</v>
      </c>
      <c r="R30" s="349">
        <v>52</v>
      </c>
      <c r="S30" s="349">
        <v>1367.5</v>
      </c>
      <c r="T30" s="334">
        <f t="shared" si="0"/>
        <v>1.875</v>
      </c>
      <c r="U30" s="334">
        <f t="shared" si="1"/>
        <v>7.6696428571428568</v>
      </c>
      <c r="V30" s="384">
        <f t="shared" si="2"/>
        <v>91.254414424760952</v>
      </c>
      <c r="W30" s="334">
        <f t="shared" si="11"/>
        <v>0.53210116731517509</v>
      </c>
      <c r="X30" s="715">
        <f t="shared" si="3"/>
        <v>97.468437671109598</v>
      </c>
      <c r="Y30" s="335">
        <v>33.69</v>
      </c>
      <c r="Z30" s="785">
        <v>49</v>
      </c>
      <c r="AA30" s="785">
        <v>5</v>
      </c>
      <c r="AB30" s="335">
        <v>1043</v>
      </c>
      <c r="AC30" s="335">
        <f t="shared" si="4"/>
        <v>93.190215160223119</v>
      </c>
      <c r="AD30" s="291">
        <f t="shared" si="5"/>
        <v>8.2017440244580317</v>
      </c>
      <c r="AE30" s="737" t="s">
        <v>56</v>
      </c>
      <c r="AF30" s="119">
        <v>41561</v>
      </c>
      <c r="AG30" s="39">
        <f t="shared" si="12"/>
        <v>406</v>
      </c>
      <c r="AH30" s="203">
        <v>35</v>
      </c>
      <c r="AI30" s="205"/>
      <c r="AJ30" s="40" t="str">
        <f t="shared" si="6"/>
        <v xml:space="preserve"> </v>
      </c>
      <c r="AK30" s="17">
        <v>3.0315000000000002E-2</v>
      </c>
      <c r="AL30" s="48">
        <f t="shared" si="7"/>
        <v>0</v>
      </c>
      <c r="AM30" s="48">
        <f t="shared" si="8"/>
        <v>0.52</v>
      </c>
      <c r="AN30" s="40">
        <f t="shared" si="9"/>
        <v>10</v>
      </c>
      <c r="AO30" s="349">
        <v>1315</v>
      </c>
    </row>
    <row r="31" spans="1:41" ht="14.25" x14ac:dyDescent="0.2">
      <c r="A31" s="476">
        <v>58</v>
      </c>
      <c r="B31" s="477" t="s">
        <v>132</v>
      </c>
      <c r="C31" s="481" t="s">
        <v>113</v>
      </c>
      <c r="D31" s="596">
        <v>17617848</v>
      </c>
      <c r="E31" s="298">
        <v>184</v>
      </c>
      <c r="F31" s="480" t="s">
        <v>36</v>
      </c>
      <c r="G31" s="463">
        <v>1.5</v>
      </c>
      <c r="H31" s="458">
        <v>58</v>
      </c>
      <c r="I31" s="458">
        <v>104</v>
      </c>
      <c r="J31" s="464">
        <v>26</v>
      </c>
      <c r="K31" s="456">
        <v>41156</v>
      </c>
      <c r="L31" s="331">
        <v>72</v>
      </c>
      <c r="M31" s="441">
        <v>602</v>
      </c>
      <c r="N31" s="298">
        <v>111</v>
      </c>
      <c r="O31" s="331">
        <v>16</v>
      </c>
      <c r="P31" s="353">
        <v>957</v>
      </c>
      <c r="Q31" s="439">
        <f t="shared" si="10"/>
        <v>2569</v>
      </c>
      <c r="R31" s="349">
        <v>51.5</v>
      </c>
      <c r="S31" s="349">
        <v>1455</v>
      </c>
      <c r="T31" s="334">
        <f t="shared" si="0"/>
        <v>3.3928571428571428</v>
      </c>
      <c r="U31" s="334">
        <f t="shared" si="1"/>
        <v>8.8928571428571423</v>
      </c>
      <c r="V31" s="384">
        <f t="shared" si="2"/>
        <v>105.80837807574146</v>
      </c>
      <c r="W31" s="334">
        <f t="shared" si="11"/>
        <v>0.56636823666796421</v>
      </c>
      <c r="X31" s="715">
        <f t="shared" si="3"/>
        <v>103.74536002825523</v>
      </c>
      <c r="Y31" s="335">
        <v>38.22</v>
      </c>
      <c r="Z31" s="785">
        <v>49</v>
      </c>
      <c r="AA31" s="785">
        <v>5</v>
      </c>
      <c r="AB31" s="335">
        <v>1076</v>
      </c>
      <c r="AC31" s="335">
        <f t="shared" si="4"/>
        <v>96.13870710680736</v>
      </c>
      <c r="AD31" s="291">
        <f t="shared" si="5"/>
        <v>9.4592253795251064</v>
      </c>
      <c r="AE31" s="737" t="s">
        <v>56</v>
      </c>
      <c r="AF31" s="119">
        <v>41561</v>
      </c>
      <c r="AG31" s="39">
        <f t="shared" si="12"/>
        <v>405</v>
      </c>
      <c r="AH31" s="203">
        <v>39.5</v>
      </c>
      <c r="AI31" s="205"/>
      <c r="AJ31" s="40" t="str">
        <f t="shared" si="6"/>
        <v xml:space="preserve"> </v>
      </c>
      <c r="AK31" s="17">
        <v>3.0315000000000002E-2</v>
      </c>
      <c r="AL31" s="48">
        <f t="shared" si="7"/>
        <v>0</v>
      </c>
      <c r="AM31" s="48">
        <f t="shared" si="8"/>
        <v>0.52</v>
      </c>
      <c r="AN31" s="40">
        <f t="shared" si="9"/>
        <v>10</v>
      </c>
      <c r="AO31" s="349">
        <v>1360</v>
      </c>
    </row>
    <row r="32" spans="1:41" ht="14.25" x14ac:dyDescent="0.2">
      <c r="A32" s="476">
        <v>59</v>
      </c>
      <c r="B32" s="477" t="s">
        <v>132</v>
      </c>
      <c r="C32" s="481" t="s">
        <v>144</v>
      </c>
      <c r="D32" t="s">
        <v>242</v>
      </c>
      <c r="E32" s="298">
        <v>190</v>
      </c>
      <c r="F32" s="480" t="s">
        <v>36</v>
      </c>
      <c r="G32" s="463"/>
      <c r="H32" s="458"/>
      <c r="I32" s="458"/>
      <c r="J32" s="464"/>
      <c r="K32" s="456">
        <v>41171</v>
      </c>
      <c r="L32" s="331">
        <v>84</v>
      </c>
      <c r="M32" s="441">
        <v>603</v>
      </c>
      <c r="N32" s="298">
        <v>111</v>
      </c>
      <c r="O32" s="331">
        <v>16</v>
      </c>
      <c r="P32" s="353">
        <v>906</v>
      </c>
      <c r="Q32" s="439">
        <f t="shared" si="10"/>
        <v>2554</v>
      </c>
      <c r="R32" s="349">
        <v>52</v>
      </c>
      <c r="S32" s="349">
        <v>1400</v>
      </c>
      <c r="T32" s="334">
        <f t="shared" si="0"/>
        <v>2.8571428571428572</v>
      </c>
      <c r="U32" s="334">
        <f t="shared" si="1"/>
        <v>8.8214285714285712</v>
      </c>
      <c r="V32" s="384">
        <f t="shared" si="2"/>
        <v>104.95851158517327</v>
      </c>
      <c r="W32" s="334">
        <f t="shared" si="11"/>
        <v>0.54815974941268597</v>
      </c>
      <c r="X32" s="715">
        <f t="shared" si="3"/>
        <v>100.40999278205814</v>
      </c>
      <c r="Y32" s="335">
        <v>36.700000000000003</v>
      </c>
      <c r="Z32" s="785">
        <v>49.4</v>
      </c>
      <c r="AA32" s="785">
        <v>5.2</v>
      </c>
      <c r="AB32" s="335">
        <v>1056</v>
      </c>
      <c r="AC32" s="335">
        <f t="shared" si="4"/>
        <v>94.351742290695711</v>
      </c>
      <c r="AD32" s="291">
        <f t="shared" si="5"/>
        <v>9.3695883208412578</v>
      </c>
      <c r="AE32" s="737" t="s">
        <v>56</v>
      </c>
      <c r="AF32" s="119">
        <v>41561</v>
      </c>
      <c r="AG32" s="39">
        <f t="shared" si="12"/>
        <v>390</v>
      </c>
      <c r="AH32" s="203">
        <v>37.5</v>
      </c>
      <c r="AI32" s="205"/>
      <c r="AJ32" s="40" t="str">
        <f t="shared" si="6"/>
        <v xml:space="preserve"> </v>
      </c>
      <c r="AK32" s="17">
        <v>3.0315000000000002E-2</v>
      </c>
      <c r="AL32" s="48">
        <f t="shared" si="7"/>
        <v>0</v>
      </c>
      <c r="AM32" s="48">
        <f t="shared" si="8"/>
        <v>0.52</v>
      </c>
      <c r="AN32" s="40">
        <f t="shared" si="9"/>
        <v>10</v>
      </c>
      <c r="AO32" s="349">
        <v>1320</v>
      </c>
    </row>
    <row r="33" spans="1:44" ht="15.75" customHeight="1" x14ac:dyDescent="0.2">
      <c r="A33" s="476">
        <v>60</v>
      </c>
      <c r="B33" s="477" t="s">
        <v>132</v>
      </c>
      <c r="C33" s="481" t="s">
        <v>144</v>
      </c>
      <c r="D33" s="596">
        <v>17617849</v>
      </c>
      <c r="E33" s="298">
        <v>194</v>
      </c>
      <c r="F33" s="480" t="s">
        <v>36</v>
      </c>
      <c r="G33" s="463">
        <v>3.8</v>
      </c>
      <c r="H33" s="458">
        <v>69</v>
      </c>
      <c r="I33" s="458">
        <v>108</v>
      </c>
      <c r="J33" s="464">
        <v>35</v>
      </c>
      <c r="K33" s="456">
        <v>41188</v>
      </c>
      <c r="L33" s="331">
        <v>80</v>
      </c>
      <c r="M33" s="441">
        <v>689</v>
      </c>
      <c r="N33" s="298">
        <v>127</v>
      </c>
      <c r="O33" s="331">
        <v>16</v>
      </c>
      <c r="P33" s="353">
        <v>849</v>
      </c>
      <c r="Q33" s="439">
        <f t="shared" si="10"/>
        <v>2537</v>
      </c>
      <c r="R33" s="349">
        <v>51</v>
      </c>
      <c r="S33" s="349">
        <v>1315</v>
      </c>
      <c r="T33" s="334">
        <f t="shared" si="0"/>
        <v>3.3928571428571428</v>
      </c>
      <c r="U33" s="334">
        <f t="shared" si="1"/>
        <v>8.3214285714285712</v>
      </c>
      <c r="V33" s="384">
        <f t="shared" si="2"/>
        <v>99.009446151195817</v>
      </c>
      <c r="W33" s="334">
        <f t="shared" si="11"/>
        <v>0.51832873472605434</v>
      </c>
      <c r="X33" s="715">
        <f t="shared" si="3"/>
        <v>94.945651460800164</v>
      </c>
      <c r="Y33" s="335">
        <v>38.770000000000003</v>
      </c>
      <c r="Z33" s="785">
        <v>49.8</v>
      </c>
      <c r="AA33" s="785">
        <v>5.4</v>
      </c>
      <c r="AB33" s="335">
        <v>1103</v>
      </c>
      <c r="AC33" s="335">
        <f t="shared" si="4"/>
        <v>98.551109608558107</v>
      </c>
      <c r="AD33" s="291">
        <f t="shared" si="5"/>
        <v>8.8397573061546257</v>
      </c>
      <c r="AE33" s="737" t="s">
        <v>56</v>
      </c>
      <c r="AF33" s="119">
        <v>41561</v>
      </c>
      <c r="AG33" s="39">
        <f t="shared" si="12"/>
        <v>373</v>
      </c>
      <c r="AH33" s="203">
        <v>38.5</v>
      </c>
      <c r="AI33" s="205"/>
      <c r="AJ33" s="40" t="str">
        <f t="shared" si="6"/>
        <v xml:space="preserve"> </v>
      </c>
      <c r="AK33" s="17">
        <v>3.0315000000000002E-2</v>
      </c>
      <c r="AL33" s="48">
        <f t="shared" si="7"/>
        <v>0</v>
      </c>
      <c r="AM33" s="48">
        <f t="shared" si="8"/>
        <v>0.52</v>
      </c>
      <c r="AN33" s="40">
        <f t="shared" si="9"/>
        <v>10</v>
      </c>
      <c r="AO33" s="349">
        <v>1220</v>
      </c>
    </row>
    <row r="34" spans="1:44" ht="15.75" customHeight="1" x14ac:dyDescent="0.2">
      <c r="A34" s="476">
        <v>61</v>
      </c>
      <c r="B34" s="477" t="s">
        <v>133</v>
      </c>
      <c r="C34" s="481" t="s">
        <v>159</v>
      </c>
      <c r="D34" s="596">
        <v>17486575</v>
      </c>
      <c r="E34" s="298" t="s">
        <v>163</v>
      </c>
      <c r="F34" s="480" t="s">
        <v>36</v>
      </c>
      <c r="G34" s="463">
        <v>1.9</v>
      </c>
      <c r="H34" s="458">
        <v>62</v>
      </c>
      <c r="I34" s="458">
        <v>109</v>
      </c>
      <c r="J34" s="464">
        <v>20</v>
      </c>
      <c r="K34" s="456">
        <v>41201</v>
      </c>
      <c r="L34" s="331">
        <v>78</v>
      </c>
      <c r="M34" s="441">
        <v>556</v>
      </c>
      <c r="N34" s="298">
        <v>94</v>
      </c>
      <c r="O34" s="331">
        <v>14</v>
      </c>
      <c r="P34" s="353">
        <v>803</v>
      </c>
      <c r="Q34" s="439">
        <f t="shared" si="10"/>
        <v>2524</v>
      </c>
      <c r="R34" s="349">
        <v>52</v>
      </c>
      <c r="S34" s="349">
        <v>1327.5</v>
      </c>
      <c r="T34" s="334">
        <f t="shared" si="0"/>
        <v>2.0535714285714284</v>
      </c>
      <c r="U34" s="334">
        <f t="shared" si="1"/>
        <v>9.3660714285714288</v>
      </c>
      <c r="V34" s="384">
        <f t="shared" si="2"/>
        <v>111.43874357575582</v>
      </c>
      <c r="W34" s="334">
        <f t="shared" si="11"/>
        <v>0.52595087163232968</v>
      </c>
      <c r="X34" s="715">
        <f t="shared" si="3"/>
        <v>96.341847939222689</v>
      </c>
      <c r="Y34" s="335">
        <v>37.380000000000003</v>
      </c>
      <c r="Z34" s="785">
        <v>49.7</v>
      </c>
      <c r="AA34" s="785">
        <v>5.3</v>
      </c>
      <c r="AB34" s="335">
        <v>1084</v>
      </c>
      <c r="AC34" s="335">
        <f t="shared" si="4"/>
        <v>96.853493033252036</v>
      </c>
      <c r="AD34" s="291">
        <f t="shared" si="5"/>
        <v>9.8920223002037577</v>
      </c>
      <c r="AE34" s="737" t="s">
        <v>56</v>
      </c>
      <c r="AF34" s="119">
        <v>41561</v>
      </c>
      <c r="AG34" s="39">
        <f t="shared" si="12"/>
        <v>360</v>
      </c>
      <c r="AH34" s="203">
        <v>37</v>
      </c>
      <c r="AI34" s="205">
        <v>37282</v>
      </c>
      <c r="AJ34" s="40">
        <f t="shared" si="6"/>
        <v>3919</v>
      </c>
      <c r="AK34" s="17">
        <v>3.0315000000000002E-2</v>
      </c>
      <c r="AL34" s="48">
        <f t="shared" si="7"/>
        <v>0</v>
      </c>
      <c r="AM34" s="48">
        <f t="shared" si="8"/>
        <v>0.26</v>
      </c>
      <c r="AN34" s="40">
        <f t="shared" si="9"/>
        <v>10</v>
      </c>
      <c r="AO34" s="349">
        <v>1270</v>
      </c>
    </row>
    <row r="35" spans="1:44" ht="15.75" customHeight="1" x14ac:dyDescent="0.2">
      <c r="A35" s="476">
        <v>62</v>
      </c>
      <c r="B35" s="477" t="s">
        <v>133</v>
      </c>
      <c r="C35" s="481" t="s">
        <v>160</v>
      </c>
      <c r="D35" s="596">
        <v>17486530</v>
      </c>
      <c r="E35" s="298" t="s">
        <v>164</v>
      </c>
      <c r="F35" s="480" t="s">
        <v>36</v>
      </c>
      <c r="G35" s="463">
        <v>3.3</v>
      </c>
      <c r="H35" s="458">
        <v>45</v>
      </c>
      <c r="I35" s="458">
        <v>91</v>
      </c>
      <c r="J35" s="464">
        <v>22</v>
      </c>
      <c r="K35" s="456">
        <v>41171</v>
      </c>
      <c r="L35" s="331">
        <v>75</v>
      </c>
      <c r="M35" s="441">
        <v>608</v>
      </c>
      <c r="N35" s="298">
        <v>103</v>
      </c>
      <c r="O35" s="331">
        <v>14</v>
      </c>
      <c r="P35" s="353">
        <v>869</v>
      </c>
      <c r="Q35" s="439">
        <f t="shared" si="10"/>
        <v>2554</v>
      </c>
      <c r="R35" s="349">
        <v>51.5</v>
      </c>
      <c r="S35" s="349">
        <v>1365</v>
      </c>
      <c r="T35" s="334">
        <f t="shared" si="0"/>
        <v>2.8571428571428572</v>
      </c>
      <c r="U35" s="334">
        <f t="shared" si="1"/>
        <v>8.8571428571428577</v>
      </c>
      <c r="V35" s="384">
        <f t="shared" si="2"/>
        <v>105.38344483045736</v>
      </c>
      <c r="W35" s="334">
        <f t="shared" si="11"/>
        <v>0.5344557556773688</v>
      </c>
      <c r="X35" s="715">
        <f t="shared" si="3"/>
        <v>97.899742962506679</v>
      </c>
      <c r="Y35" s="335">
        <v>34.89</v>
      </c>
      <c r="Z35" s="785">
        <v>49.4</v>
      </c>
      <c r="AA35" s="785">
        <v>5.2</v>
      </c>
      <c r="AB35" s="335">
        <v>1075</v>
      </c>
      <c r="AC35" s="335">
        <f t="shared" si="4"/>
        <v>96.049358866001782</v>
      </c>
      <c r="AD35" s="291">
        <f t="shared" si="5"/>
        <v>9.3915986128202267</v>
      </c>
      <c r="AE35" s="737" t="s">
        <v>56</v>
      </c>
      <c r="AF35" s="119">
        <v>41561</v>
      </c>
      <c r="AG35" s="39">
        <f t="shared" si="12"/>
        <v>390</v>
      </c>
      <c r="AH35" s="203">
        <v>35.5</v>
      </c>
      <c r="AI35" s="205">
        <v>39696</v>
      </c>
      <c r="AJ35" s="40">
        <f t="shared" si="6"/>
        <v>1475</v>
      </c>
      <c r="AK35" s="17">
        <v>3.0315000000000002E-2</v>
      </c>
      <c r="AL35" s="48">
        <f t="shared" si="7"/>
        <v>0.39</v>
      </c>
      <c r="AM35" s="48">
        <f t="shared" si="8"/>
        <v>0</v>
      </c>
      <c r="AN35" s="40">
        <f t="shared" si="9"/>
        <v>18</v>
      </c>
      <c r="AO35" s="349">
        <v>1285</v>
      </c>
    </row>
    <row r="36" spans="1:44" ht="15.75" customHeight="1" x14ac:dyDescent="0.2">
      <c r="A36" s="476">
        <v>64</v>
      </c>
      <c r="B36" s="477" t="s">
        <v>133</v>
      </c>
      <c r="C36" s="481" t="s">
        <v>159</v>
      </c>
      <c r="D36" s="596">
        <v>17403960</v>
      </c>
      <c r="E36" s="298" t="s">
        <v>165</v>
      </c>
      <c r="F36" s="480" t="s">
        <v>36</v>
      </c>
      <c r="G36" s="463">
        <v>2.1</v>
      </c>
      <c r="H36" s="458">
        <v>66</v>
      </c>
      <c r="I36" s="458">
        <v>110</v>
      </c>
      <c r="J36" s="464">
        <v>20</v>
      </c>
      <c r="K36" s="456">
        <v>41162</v>
      </c>
      <c r="L36" s="331">
        <v>72</v>
      </c>
      <c r="M36" s="441">
        <v>588</v>
      </c>
      <c r="N36" s="298">
        <v>99</v>
      </c>
      <c r="O36" s="331">
        <v>14</v>
      </c>
      <c r="P36" s="353">
        <v>857</v>
      </c>
      <c r="Q36" s="439">
        <f t="shared" si="10"/>
        <v>2563</v>
      </c>
      <c r="R36" s="349">
        <v>53</v>
      </c>
      <c r="S36" s="349">
        <v>1337.5</v>
      </c>
      <c r="T36" s="334">
        <f t="shared" si="0"/>
        <v>3.4821428571428572</v>
      </c>
      <c r="U36" s="334">
        <f t="shared" si="1"/>
        <v>8.5803571428571423</v>
      </c>
      <c r="V36" s="384">
        <f t="shared" si="2"/>
        <v>102.09021217950556</v>
      </c>
      <c r="W36" s="334">
        <f t="shared" si="11"/>
        <v>0.52184939523995322</v>
      </c>
      <c r="X36" s="715">
        <f t="shared" si="3"/>
        <v>95.590553785656056</v>
      </c>
      <c r="Y36" s="335">
        <v>37.44</v>
      </c>
      <c r="Z36" s="785">
        <v>49.2</v>
      </c>
      <c r="AA36" s="785">
        <v>5.0999999999999996</v>
      </c>
      <c r="AB36" s="335">
        <v>1022</v>
      </c>
      <c r="AC36" s="335">
        <f t="shared" si="4"/>
        <v>91.313902103305878</v>
      </c>
      <c r="AD36" s="291">
        <f t="shared" si="5"/>
        <v>9.1022065380970965</v>
      </c>
      <c r="AE36" s="737" t="s">
        <v>56</v>
      </c>
      <c r="AF36" s="119">
        <v>41561</v>
      </c>
      <c r="AG36" s="39">
        <f t="shared" si="12"/>
        <v>399</v>
      </c>
      <c r="AH36" s="203">
        <v>38</v>
      </c>
      <c r="AI36" s="205">
        <v>40065</v>
      </c>
      <c r="AJ36" s="40">
        <f t="shared" si="6"/>
        <v>1097</v>
      </c>
      <c r="AK36" s="17">
        <v>3.0315000000000002E-2</v>
      </c>
      <c r="AL36" s="48">
        <f t="shared" si="7"/>
        <v>0.74</v>
      </c>
      <c r="AM36" s="48">
        <f t="shared" si="8"/>
        <v>0</v>
      </c>
      <c r="AN36" s="40">
        <f t="shared" si="9"/>
        <v>42</v>
      </c>
      <c r="AO36" s="349">
        <v>1240</v>
      </c>
    </row>
    <row r="37" spans="1:44" ht="15.75" customHeight="1" x14ac:dyDescent="0.2">
      <c r="A37" s="476">
        <v>65</v>
      </c>
      <c r="B37" s="477" t="s">
        <v>133</v>
      </c>
      <c r="C37" s="481" t="s">
        <v>161</v>
      </c>
      <c r="D37" s="596">
        <v>17569800</v>
      </c>
      <c r="E37" s="298" t="s">
        <v>117</v>
      </c>
      <c r="F37" s="480" t="s">
        <v>36</v>
      </c>
      <c r="G37" s="463">
        <v>-0.6</v>
      </c>
      <c r="H37" s="458">
        <v>47</v>
      </c>
      <c r="I37" s="458">
        <v>88</v>
      </c>
      <c r="J37" s="464">
        <v>27</v>
      </c>
      <c r="K37" s="456">
        <v>41178</v>
      </c>
      <c r="L37" s="331">
        <v>80</v>
      </c>
      <c r="M37" s="441">
        <v>587</v>
      </c>
      <c r="N37" s="298">
        <v>106</v>
      </c>
      <c r="O37" s="331">
        <v>5</v>
      </c>
      <c r="P37" s="353">
        <v>799</v>
      </c>
      <c r="Q37" s="439">
        <f t="shared" si="10"/>
        <v>2547</v>
      </c>
      <c r="R37" s="349">
        <v>50</v>
      </c>
      <c r="S37" s="349">
        <v>1300</v>
      </c>
      <c r="T37" s="334">
        <f t="shared" si="0"/>
        <v>3.5714285714285716</v>
      </c>
      <c r="U37" s="334">
        <f t="shared" si="1"/>
        <v>8.9464285714285712</v>
      </c>
      <c r="V37" s="384">
        <f t="shared" si="2"/>
        <v>106.44577794366761</v>
      </c>
      <c r="W37" s="334">
        <f t="shared" si="11"/>
        <v>0.51040439733019238</v>
      </c>
      <c r="X37" s="715">
        <f t="shared" si="3"/>
        <v>93.49409894974184</v>
      </c>
      <c r="Y37" s="335">
        <v>33.450000000000003</v>
      </c>
      <c r="Z37" s="785">
        <v>48.6</v>
      </c>
      <c r="AA37" s="785">
        <v>4.8</v>
      </c>
      <c r="AB37" s="335">
        <v>1030</v>
      </c>
      <c r="AC37" s="335">
        <f t="shared" si="4"/>
        <v>92.028688029750555</v>
      </c>
      <c r="AD37" s="291">
        <f t="shared" si="5"/>
        <v>9.4568329687587642</v>
      </c>
      <c r="AE37" s="737" t="s">
        <v>56</v>
      </c>
      <c r="AF37" s="119">
        <v>41561</v>
      </c>
      <c r="AG37" s="39">
        <f t="shared" si="12"/>
        <v>383</v>
      </c>
      <c r="AH37" s="203">
        <v>33</v>
      </c>
      <c r="AI37" s="205">
        <v>40439</v>
      </c>
      <c r="AJ37" s="40">
        <f t="shared" si="6"/>
        <v>739</v>
      </c>
      <c r="AK37" s="17">
        <v>3.0315000000000002E-2</v>
      </c>
      <c r="AL37" s="48">
        <f t="shared" si="7"/>
        <v>1.32</v>
      </c>
      <c r="AM37" s="48">
        <f t="shared" si="8"/>
        <v>0</v>
      </c>
      <c r="AN37" s="40">
        <f t="shared" si="9"/>
        <v>79</v>
      </c>
      <c r="AO37" s="349">
        <v>1200</v>
      </c>
    </row>
    <row r="38" spans="1:44" ht="15.75" customHeight="1" x14ac:dyDescent="0.2">
      <c r="A38" s="476">
        <v>66</v>
      </c>
      <c r="B38" s="477" t="s">
        <v>133</v>
      </c>
      <c r="C38" s="481" t="s">
        <v>162</v>
      </c>
      <c r="D38" s="596">
        <v>17517343</v>
      </c>
      <c r="E38" s="298" t="s">
        <v>166</v>
      </c>
      <c r="F38" s="480" t="s">
        <v>36</v>
      </c>
      <c r="G38" s="463">
        <v>3.7</v>
      </c>
      <c r="H38" s="458">
        <v>58</v>
      </c>
      <c r="I38" s="458">
        <v>103</v>
      </c>
      <c r="J38" s="464">
        <v>18</v>
      </c>
      <c r="K38" s="456">
        <v>41189</v>
      </c>
      <c r="L38" s="331">
        <v>84</v>
      </c>
      <c r="M38" s="441">
        <v>606</v>
      </c>
      <c r="N38" s="298">
        <v>102</v>
      </c>
      <c r="O38" s="331">
        <v>14</v>
      </c>
      <c r="P38" s="353">
        <v>776</v>
      </c>
      <c r="Q38" s="439">
        <f t="shared" si="10"/>
        <v>2536</v>
      </c>
      <c r="R38" s="349">
        <v>51.5</v>
      </c>
      <c r="S38" s="349">
        <v>1245</v>
      </c>
      <c r="T38" s="334">
        <f t="shared" si="0"/>
        <v>4.4642857142857144</v>
      </c>
      <c r="U38" s="334">
        <f t="shared" si="1"/>
        <v>8.375</v>
      </c>
      <c r="V38" s="384">
        <f t="shared" si="2"/>
        <v>99.64684601912198</v>
      </c>
      <c r="W38" s="334">
        <f t="shared" si="11"/>
        <v>0.49093059936908517</v>
      </c>
      <c r="X38" s="715">
        <f t="shared" si="3"/>
        <v>89.926956497547806</v>
      </c>
      <c r="Y38" s="335">
        <v>30.8</v>
      </c>
      <c r="Z38" s="785">
        <v>49.8</v>
      </c>
      <c r="AA38" s="785">
        <v>5.4</v>
      </c>
      <c r="AB38" s="335">
        <v>1003</v>
      </c>
      <c r="AC38" s="335">
        <f t="shared" si="4"/>
        <v>89.616285527999807</v>
      </c>
      <c r="AD38" s="291">
        <f t="shared" si="5"/>
        <v>8.8659305993690847</v>
      </c>
      <c r="AE38" s="737" t="s">
        <v>56</v>
      </c>
      <c r="AF38" s="119">
        <v>41561</v>
      </c>
      <c r="AG38" s="39">
        <f t="shared" si="12"/>
        <v>372</v>
      </c>
      <c r="AH38" s="203">
        <v>30.5</v>
      </c>
      <c r="AI38" s="205">
        <v>40076</v>
      </c>
      <c r="AJ38" s="40">
        <f t="shared" si="6"/>
        <v>1113</v>
      </c>
      <c r="AK38" s="17"/>
      <c r="AL38" s="48">
        <f t="shared" si="7"/>
        <v>0.74</v>
      </c>
      <c r="AM38" s="48">
        <f t="shared" si="8"/>
        <v>0</v>
      </c>
      <c r="AN38" s="40">
        <f t="shared" si="9"/>
        <v>42</v>
      </c>
      <c r="AO38" s="349">
        <v>1120</v>
      </c>
    </row>
    <row r="39" spans="1:44" ht="15.75" customHeight="1" x14ac:dyDescent="0.2">
      <c r="A39" s="476">
        <v>80</v>
      </c>
      <c r="B39" s="477" t="s">
        <v>133</v>
      </c>
      <c r="C39" s="481" t="s">
        <v>237</v>
      </c>
      <c r="D39" s="596">
        <v>17605505</v>
      </c>
      <c r="E39" s="298">
        <v>3502</v>
      </c>
      <c r="F39" s="480" t="s">
        <v>36</v>
      </c>
      <c r="G39" s="463">
        <v>1.1000000000000001</v>
      </c>
      <c r="H39" s="458">
        <v>56</v>
      </c>
      <c r="I39" s="458">
        <v>98</v>
      </c>
      <c r="J39" s="464">
        <v>29</v>
      </c>
      <c r="K39" s="456">
        <v>41169</v>
      </c>
      <c r="L39" s="331">
        <v>73</v>
      </c>
      <c r="M39" s="441">
        <v>629</v>
      </c>
      <c r="N39" s="298">
        <v>116</v>
      </c>
      <c r="O39" s="331">
        <v>16</v>
      </c>
      <c r="P39" s="353">
        <v>870</v>
      </c>
      <c r="Q39" s="439">
        <f t="shared" si="10"/>
        <v>2556</v>
      </c>
      <c r="R39" s="349">
        <v>53.5</v>
      </c>
      <c r="S39" s="349">
        <v>1375</v>
      </c>
      <c r="T39" s="334">
        <f t="shared" si="0"/>
        <v>3.2142857142857144</v>
      </c>
      <c r="U39" s="334">
        <f t="shared" si="1"/>
        <v>9.0178571428571423</v>
      </c>
      <c r="V39" s="384">
        <f t="shared" si="2"/>
        <v>107.29564443423581</v>
      </c>
      <c r="W39" s="334">
        <f t="shared" si="11"/>
        <v>0.5379499217527387</v>
      </c>
      <c r="X39" s="715">
        <f t="shared" si="3"/>
        <v>98.539792128435238</v>
      </c>
      <c r="Y39" s="335">
        <v>33.64</v>
      </c>
      <c r="Z39" s="785">
        <v>50.3</v>
      </c>
      <c r="AA39" s="785">
        <v>5.6</v>
      </c>
      <c r="AB39" s="335">
        <v>1071</v>
      </c>
      <c r="AC39" s="335">
        <f t="shared" si="4"/>
        <v>95.691965902779458</v>
      </c>
      <c r="AD39" s="291">
        <f t="shared" si="5"/>
        <v>9.5558070646098816</v>
      </c>
      <c r="AE39" s="737" t="s">
        <v>56</v>
      </c>
      <c r="AF39" s="119">
        <v>41561</v>
      </c>
      <c r="AG39" s="39">
        <f t="shared" si="12"/>
        <v>392</v>
      </c>
      <c r="AH39" s="203">
        <v>34.5</v>
      </c>
      <c r="AI39" s="205">
        <v>39054</v>
      </c>
      <c r="AJ39" s="40">
        <f t="shared" si="6"/>
        <v>2115</v>
      </c>
      <c r="AK39" s="17"/>
      <c r="AL39" s="48">
        <f t="shared" si="7"/>
        <v>0</v>
      </c>
      <c r="AM39" s="48">
        <f t="shared" si="8"/>
        <v>0</v>
      </c>
      <c r="AN39" s="40">
        <f t="shared" si="9"/>
        <v>0</v>
      </c>
      <c r="AO39" s="349">
        <v>1285</v>
      </c>
    </row>
    <row r="40" spans="1:44" ht="15.75" customHeight="1" x14ac:dyDescent="0.2">
      <c r="A40" s="476">
        <v>81</v>
      </c>
      <c r="B40" s="477" t="s">
        <v>133</v>
      </c>
      <c r="C40" s="481" t="s">
        <v>237</v>
      </c>
      <c r="D40" s="596">
        <v>17605506</v>
      </c>
      <c r="E40" s="298">
        <v>3932</v>
      </c>
      <c r="F40" s="480" t="s">
        <v>36</v>
      </c>
      <c r="G40" s="463">
        <v>1.7</v>
      </c>
      <c r="H40" s="458">
        <v>53</v>
      </c>
      <c r="I40" s="458">
        <v>90</v>
      </c>
      <c r="J40" s="464">
        <v>25</v>
      </c>
      <c r="K40" s="456">
        <v>41171</v>
      </c>
      <c r="L40" s="331">
        <v>75</v>
      </c>
      <c r="M40" s="441">
        <v>586</v>
      </c>
      <c r="N40" s="298">
        <v>109</v>
      </c>
      <c r="O40" s="331">
        <v>16</v>
      </c>
      <c r="P40" s="353">
        <v>758</v>
      </c>
      <c r="Q40" s="439">
        <f t="shared" si="10"/>
        <v>2554</v>
      </c>
      <c r="R40" s="349">
        <v>51</v>
      </c>
      <c r="S40" s="349">
        <v>1290</v>
      </c>
      <c r="T40" s="334">
        <f t="shared" si="0"/>
        <v>5</v>
      </c>
      <c r="U40" s="334">
        <f t="shared" si="1"/>
        <v>9.5</v>
      </c>
      <c r="V40" s="384">
        <f t="shared" si="2"/>
        <v>113.03224324557119</v>
      </c>
      <c r="W40" s="334">
        <f t="shared" si="11"/>
        <v>0.50509005481597491</v>
      </c>
      <c r="X40" s="715">
        <f t="shared" si="3"/>
        <v>92.520636206324994</v>
      </c>
      <c r="Y40" s="335">
        <v>31.39</v>
      </c>
      <c r="Z40" s="785">
        <v>47.9</v>
      </c>
      <c r="AA40" s="785">
        <v>4.4000000000000004</v>
      </c>
      <c r="AB40" s="335">
        <v>994</v>
      </c>
      <c r="AC40" s="335">
        <f t="shared" si="4"/>
        <v>88.812151360749553</v>
      </c>
      <c r="AD40" s="291">
        <f t="shared" si="5"/>
        <v>10.005090054815975</v>
      </c>
      <c r="AE40" s="737" t="s">
        <v>56</v>
      </c>
      <c r="AF40" s="119">
        <v>41561</v>
      </c>
      <c r="AG40" s="39">
        <f t="shared" si="12"/>
        <v>390</v>
      </c>
      <c r="AH40" s="203">
        <v>32</v>
      </c>
      <c r="AI40" s="205">
        <v>39819</v>
      </c>
      <c r="AJ40" s="40">
        <f t="shared" si="6"/>
        <v>1352</v>
      </c>
      <c r="AK40" s="17">
        <v>3.0315000000000002E-2</v>
      </c>
      <c r="AL40" s="48">
        <f t="shared" si="7"/>
        <v>0.39</v>
      </c>
      <c r="AM40" s="48">
        <f t="shared" si="8"/>
        <v>0</v>
      </c>
      <c r="AN40" s="40">
        <f t="shared" si="9"/>
        <v>18</v>
      </c>
      <c r="AO40" s="349">
        <v>1150</v>
      </c>
    </row>
    <row r="41" spans="1:44" ht="15.75" customHeight="1" x14ac:dyDescent="0.2">
      <c r="A41" s="476">
        <v>82</v>
      </c>
      <c r="B41" s="477" t="s">
        <v>133</v>
      </c>
      <c r="C41" s="481" t="s">
        <v>202</v>
      </c>
      <c r="D41" s="596">
        <v>17563608</v>
      </c>
      <c r="E41" s="298" t="s">
        <v>167</v>
      </c>
      <c r="F41" s="480" t="s">
        <v>36</v>
      </c>
      <c r="G41" s="463">
        <v>0.3</v>
      </c>
      <c r="H41" s="458">
        <v>51</v>
      </c>
      <c r="I41" s="458">
        <v>93</v>
      </c>
      <c r="J41" s="464">
        <v>25</v>
      </c>
      <c r="K41" s="456">
        <v>41209</v>
      </c>
      <c r="L41" s="331">
        <v>68</v>
      </c>
      <c r="M41" s="441">
        <v>618</v>
      </c>
      <c r="N41" s="298">
        <v>107</v>
      </c>
      <c r="O41" s="331"/>
      <c r="P41" s="353">
        <v>712</v>
      </c>
      <c r="Q41" s="439">
        <f t="shared" si="10"/>
        <v>2516</v>
      </c>
      <c r="R41" s="349">
        <v>50</v>
      </c>
      <c r="S41" s="349">
        <v>1157.5</v>
      </c>
      <c r="T41" s="334">
        <f t="shared" si="0"/>
        <v>4.1964285714285712</v>
      </c>
      <c r="U41" s="334">
        <f t="shared" si="1"/>
        <v>7.9553571428571432</v>
      </c>
      <c r="V41" s="384">
        <f t="shared" si="2"/>
        <v>94.65388038703378</v>
      </c>
      <c r="W41" s="334">
        <f t="shared" si="11"/>
        <v>0.4600556438791733</v>
      </c>
      <c r="X41" s="715">
        <f t="shared" si="3"/>
        <v>84.271389737657074</v>
      </c>
      <c r="Y41" s="335">
        <v>31.94</v>
      </c>
      <c r="Z41" s="785">
        <v>47.4</v>
      </c>
      <c r="AA41" s="785">
        <v>4.2</v>
      </c>
      <c r="AB41" s="335">
        <v>992</v>
      </c>
      <c r="AC41" s="335">
        <f t="shared" si="4"/>
        <v>88.633454879138384</v>
      </c>
      <c r="AD41" s="291">
        <f t="shared" si="5"/>
        <v>8.4154127867363169</v>
      </c>
      <c r="AE41" s="737" t="s">
        <v>56</v>
      </c>
      <c r="AF41" s="119">
        <v>41561</v>
      </c>
      <c r="AG41" s="39">
        <f t="shared" si="12"/>
        <v>352</v>
      </c>
      <c r="AH41" s="203">
        <v>31</v>
      </c>
      <c r="AI41" s="205"/>
      <c r="AJ41" s="40"/>
      <c r="AK41" s="17"/>
      <c r="AL41" s="48"/>
      <c r="AM41" s="48"/>
      <c r="AN41" s="40"/>
      <c r="AO41" s="349">
        <v>1040</v>
      </c>
    </row>
    <row r="42" spans="1:44" ht="15.75" customHeight="1" thickBot="1" x14ac:dyDescent="0.25">
      <c r="A42" s="482">
        <v>83</v>
      </c>
      <c r="B42" s="483" t="s">
        <v>133</v>
      </c>
      <c r="C42" s="451" t="s">
        <v>202</v>
      </c>
      <c r="D42" s="598">
        <v>17563609</v>
      </c>
      <c r="E42" s="444" t="s">
        <v>168</v>
      </c>
      <c r="F42" s="484" t="s">
        <v>36</v>
      </c>
      <c r="G42" s="463">
        <v>2.6</v>
      </c>
      <c r="H42" s="458">
        <v>49</v>
      </c>
      <c r="I42" s="458">
        <v>91</v>
      </c>
      <c r="J42" s="464">
        <v>21</v>
      </c>
      <c r="K42" s="456">
        <v>41211</v>
      </c>
      <c r="L42" s="331">
        <v>82</v>
      </c>
      <c r="M42" s="443">
        <v>609</v>
      </c>
      <c r="N42" s="444">
        <v>106</v>
      </c>
      <c r="O42" s="445"/>
      <c r="P42" s="353">
        <v>751</v>
      </c>
      <c r="Q42" s="439">
        <f t="shared" si="10"/>
        <v>2514</v>
      </c>
      <c r="R42" s="349">
        <v>52</v>
      </c>
      <c r="S42" s="349">
        <v>1227.5</v>
      </c>
      <c r="T42" s="334">
        <f t="shared" si="0"/>
        <v>3.125</v>
      </c>
      <c r="U42" s="334">
        <f t="shared" si="1"/>
        <v>8.5089285714285712</v>
      </c>
      <c r="V42" s="384">
        <f t="shared" si="2"/>
        <v>101.24034568893737</v>
      </c>
      <c r="W42" s="334">
        <f t="shared" si="11"/>
        <v>0.48826571201272873</v>
      </c>
      <c r="X42" s="715">
        <f t="shared" si="3"/>
        <v>89.438811717666681</v>
      </c>
      <c r="Y42" s="335">
        <v>32.979999999999997</v>
      </c>
      <c r="Z42" s="785">
        <v>50.5</v>
      </c>
      <c r="AA42" s="785">
        <v>5.7</v>
      </c>
      <c r="AB42" s="335">
        <v>1027</v>
      </c>
      <c r="AC42" s="335">
        <f t="shared" si="4"/>
        <v>91.760643307333794</v>
      </c>
      <c r="AD42" s="794">
        <f t="shared" si="5"/>
        <v>8.9971942834412992</v>
      </c>
      <c r="AE42" s="738" t="s">
        <v>56</v>
      </c>
      <c r="AF42" s="119">
        <v>41561</v>
      </c>
      <c r="AG42" s="646">
        <f t="shared" si="12"/>
        <v>350</v>
      </c>
      <c r="AH42" s="203">
        <v>32.5</v>
      </c>
      <c r="AI42" s="205"/>
      <c r="AJ42" s="40"/>
      <c r="AK42" s="17"/>
      <c r="AL42" s="48"/>
      <c r="AM42" s="48"/>
      <c r="AN42" s="40"/>
      <c r="AO42" s="349">
        <v>1140</v>
      </c>
    </row>
    <row r="43" spans="1:44" ht="15.75" customHeight="1" thickBot="1" x14ac:dyDescent="0.25">
      <c r="A43" s="292"/>
      <c r="B43" s="289">
        <f>COUNTA(A6:A42)</f>
        <v>37</v>
      </c>
      <c r="C43" s="290" t="s">
        <v>42</v>
      </c>
      <c r="D43" s="290"/>
      <c r="E43" s="290" t="s">
        <v>41</v>
      </c>
      <c r="F43" s="301"/>
      <c r="G43" s="538">
        <f>AVERAGEA(G6:G42)</f>
        <v>1.8083333333333331</v>
      </c>
      <c r="H43" s="539">
        <f>AVERAGEA(H6:H42)</f>
        <v>54.888888888888886</v>
      </c>
      <c r="I43" s="539">
        <f>AVERAGEA(I6:I42)</f>
        <v>99.027777777777771</v>
      </c>
      <c r="J43" s="540">
        <f>AVERAGEA(J6:J42)</f>
        <v>26.416666666666668</v>
      </c>
      <c r="K43" s="294" t="s">
        <v>1</v>
      </c>
      <c r="L43" s="315">
        <f>AVERAGEA(L6:L42)</f>
        <v>73.513513513513516</v>
      </c>
      <c r="M43" s="446">
        <f>AVERAGEA(M6:M42)</f>
        <v>661.54054054054052</v>
      </c>
      <c r="N43" s="446">
        <f>AVERAGEA(N6:N42)</f>
        <v>105.65625</v>
      </c>
      <c r="O43" s="447"/>
      <c r="P43" s="537">
        <f t="shared" ref="P43:U43" si="13">AVERAGEA(P6:P42)</f>
        <v>919.40540540540542</v>
      </c>
      <c r="Q43" s="440">
        <f t="shared" si="13"/>
        <v>2545.3513513513512</v>
      </c>
      <c r="R43" s="359">
        <f t="shared" si="13"/>
        <v>51.729729729729726</v>
      </c>
      <c r="S43" s="385">
        <f t="shared" si="13"/>
        <v>1390.0675675675675</v>
      </c>
      <c r="T43" s="386">
        <f t="shared" si="13"/>
        <v>3.5014478764478754</v>
      </c>
      <c r="U43" s="386">
        <f t="shared" si="13"/>
        <v>8.4046814671814687</v>
      </c>
      <c r="V43" s="387" t="s">
        <v>1</v>
      </c>
      <c r="W43" s="386">
        <f>AVERAGEA(W6:W42)</f>
        <v>0.5459215106234272</v>
      </c>
      <c r="X43" s="793" t="s">
        <v>1</v>
      </c>
      <c r="Y43" s="746">
        <f t="shared" ref="Y43:AA43" si="14">AVERAGEA(Y6:Y42)</f>
        <v>34.505135135135141</v>
      </c>
      <c r="Z43" s="746">
        <f t="shared" si="14"/>
        <v>49.532432432432429</v>
      </c>
      <c r="AA43" s="746">
        <f t="shared" si="14"/>
        <v>5.2432432432432439</v>
      </c>
      <c r="AB43" s="746">
        <f>AVERAGEA(AB6:AB42)</f>
        <v>1119.2162162162163</v>
      </c>
      <c r="AC43" s="746"/>
      <c r="AD43" s="683"/>
      <c r="AE43" s="683"/>
      <c r="AF43" s="73"/>
      <c r="AG43" s="645"/>
      <c r="AH43" s="73"/>
      <c r="AI43" s="32"/>
      <c r="AJ43" s="31"/>
      <c r="AK43" s="31"/>
      <c r="AL43" s="31"/>
      <c r="AM43" s="31"/>
      <c r="AN43" s="31"/>
      <c r="AO43" s="268"/>
    </row>
    <row r="44" spans="1:44" ht="15.75" customHeight="1" thickBot="1" x14ac:dyDescent="0.25">
      <c r="A44" s="1223" t="s">
        <v>34</v>
      </c>
      <c r="B44" s="1224"/>
      <c r="C44" s="1224"/>
      <c r="D44" s="1224"/>
      <c r="E44" s="1224"/>
      <c r="F44" s="1224"/>
      <c r="G44" s="1109"/>
      <c r="H44" s="1109"/>
      <c r="I44" s="1109"/>
      <c r="J44" s="1109"/>
      <c r="K44" s="1109"/>
      <c r="L44" s="1109"/>
      <c r="M44" s="1224"/>
      <c r="N44" s="1224"/>
      <c r="O44" s="1224"/>
      <c r="P44" s="1109"/>
      <c r="Q44" s="1109"/>
      <c r="R44" s="1109"/>
      <c r="S44" s="1109"/>
      <c r="T44" s="1109"/>
      <c r="U44" s="1109"/>
      <c r="V44" s="1109"/>
      <c r="W44" s="1109"/>
      <c r="X44" s="1109"/>
      <c r="Y44" s="801"/>
      <c r="Z44" s="801"/>
      <c r="AA44" s="801"/>
      <c r="AB44" s="801"/>
      <c r="AC44" s="801"/>
      <c r="AD44" s="717"/>
      <c r="AE44" s="33"/>
      <c r="AF44" s="33"/>
      <c r="AG44" s="645"/>
      <c r="AH44" s="74"/>
      <c r="AI44" s="33"/>
      <c r="AJ44" s="33"/>
      <c r="AK44" s="33"/>
      <c r="AL44" s="33"/>
      <c r="AM44" s="33"/>
      <c r="AN44" s="33"/>
      <c r="AO44" s="268"/>
    </row>
    <row r="45" spans="1:44" ht="15.75" customHeight="1" x14ac:dyDescent="0.2">
      <c r="A45" s="471">
        <v>9</v>
      </c>
      <c r="B45" s="472" t="s">
        <v>130</v>
      </c>
      <c r="C45" s="485" t="s">
        <v>135</v>
      </c>
      <c r="D45" s="599">
        <v>17545849</v>
      </c>
      <c r="E45" s="309">
        <v>27</v>
      </c>
      <c r="F45" s="486" t="s">
        <v>36</v>
      </c>
      <c r="G45" s="460">
        <v>1.3</v>
      </c>
      <c r="H45" s="461">
        <v>59</v>
      </c>
      <c r="I45" s="461">
        <v>105</v>
      </c>
      <c r="J45" s="462">
        <v>31</v>
      </c>
      <c r="K45" s="487">
        <v>41265</v>
      </c>
      <c r="L45" s="381">
        <v>70</v>
      </c>
      <c r="M45" s="295">
        <v>718</v>
      </c>
      <c r="N45" s="309">
        <v>106</v>
      </c>
      <c r="O45" s="344">
        <v>3</v>
      </c>
      <c r="P45" s="352">
        <v>684</v>
      </c>
      <c r="Q45" s="346">
        <f t="shared" ref="Q45:Q64" si="15">IF(K45=0,0,AI$2-K45)</f>
        <v>2460</v>
      </c>
      <c r="R45" s="347">
        <v>50</v>
      </c>
      <c r="S45" s="347">
        <v>1160</v>
      </c>
      <c r="T45" s="327">
        <f t="shared" ref="T45:T64" si="16">IF(AK$2=0," ",IF(AM$2=0," ",IF(S45=0," ",IF(AO45=0," ",(S45-AO45)/(AM$2)))))</f>
        <v>3.9285714285714284</v>
      </c>
      <c r="U45" s="327">
        <f t="shared" ref="U45:U64" si="17">IF(AK$2=0," ",IF(S45=0," ",IF(P45=0," ",(S45-P45)/AK$2)))</f>
        <v>8.5</v>
      </c>
      <c r="V45" s="328">
        <f t="shared" ref="V45:V64" si="18">IF(AK$2=0," ",IF(U45=0," ",(U45/U$65)*100))</f>
        <v>104.90358126721763</v>
      </c>
      <c r="W45" s="327">
        <f t="shared" ref="W45:W64" si="19">IF(AK$2=0,P45/Q45,S45/Q45)</f>
        <v>0.47154471544715448</v>
      </c>
      <c r="X45" s="716">
        <f t="shared" ref="X45:X64" si="20">IF(W45=0," ",(W45/W$65)*100)</f>
        <v>94.068514875807196</v>
      </c>
      <c r="Y45" s="749"/>
      <c r="Z45" s="795"/>
      <c r="AA45" s="749"/>
      <c r="AB45" s="749"/>
      <c r="AC45" s="335" t="e">
        <f t="shared" ref="AC45:AC64" si="21">(AB45/$AB$65)*100</f>
        <v>#DIV/0!</v>
      </c>
      <c r="AD45" s="718">
        <f t="shared" ref="AD45:AD64" si="22">U45+W45</f>
        <v>8.9715447154471537</v>
      </c>
      <c r="AE45" s="731" t="s">
        <v>70</v>
      </c>
      <c r="AF45" s="119">
        <v>41617</v>
      </c>
      <c r="AG45" s="647">
        <f t="shared" si="12"/>
        <v>352</v>
      </c>
      <c r="AH45" s="72">
        <v>33.5</v>
      </c>
      <c r="AI45" s="42"/>
      <c r="AJ45" s="40" t="str">
        <f t="shared" ref="AJ45:AJ51" si="23">IF(AI45="ET","ET",IF(AI45=0," ",K45-AI45))</f>
        <v xml:space="preserve"> </v>
      </c>
      <c r="AK45" s="17">
        <v>3.0315000000000002E-2</v>
      </c>
      <c r="AL45" s="48">
        <f t="shared" ref="AL45:AL51" si="24">IF(AJ45="ET",0,IF(AJ45=0,0,IF(AJ45&lt;761,1.32,IF(AJ45&lt;1126,0.74,IF(AJ45&lt;1491,0.39,IF(AJ45&lt;1856,0.14,IF(AJ45&lt;2951,0,IF(AJ45&lt;3316,0.08,0))))))))</f>
        <v>0</v>
      </c>
      <c r="AM45" s="48">
        <f t="shared" ref="AM45:AM51" si="25">IF(AJ45="ET",0,IF(AJ45=0,0,IF(AJ45&lt;3316,0,IF(AJ45&lt;3681,0.16,IF(AJ45&lt;4046,0.26,IF(AJ45&lt;4411,0.38,0.52))))))</f>
        <v>0.52</v>
      </c>
      <c r="AN45" s="40">
        <f t="shared" ref="AN45:AN51" si="26">IF(AJ45="ET",0,IF(AJ45=0," ",IF(AJ45&lt;769,79,IF(AJ45&lt;982,64,IF(AJ45&lt;1164,42,IF(AJ45&lt;1347,31,IF(AJ45&lt;1712,18,IF(AJ45&gt;3536,10,0))))))))</f>
        <v>10</v>
      </c>
      <c r="AO45" s="347">
        <v>1050</v>
      </c>
      <c r="AR45" s="230"/>
    </row>
    <row r="46" spans="1:44" ht="15.75" customHeight="1" x14ac:dyDescent="0.2">
      <c r="A46" s="476">
        <v>10</v>
      </c>
      <c r="B46" s="477" t="s">
        <v>130</v>
      </c>
      <c r="C46" s="488" t="s">
        <v>135</v>
      </c>
      <c r="D46" s="595">
        <v>17545968</v>
      </c>
      <c r="E46" s="298">
        <v>28</v>
      </c>
      <c r="F46" s="489" t="s">
        <v>36</v>
      </c>
      <c r="G46" s="463">
        <v>2</v>
      </c>
      <c r="H46" s="458">
        <v>51</v>
      </c>
      <c r="I46" s="458">
        <v>94</v>
      </c>
      <c r="J46" s="464">
        <v>32</v>
      </c>
      <c r="K46" s="490">
        <v>41265</v>
      </c>
      <c r="L46" s="383">
        <v>72</v>
      </c>
      <c r="M46" s="296">
        <v>797</v>
      </c>
      <c r="N46" s="298">
        <v>100</v>
      </c>
      <c r="O46" s="331">
        <v>1</v>
      </c>
      <c r="P46" s="353">
        <v>792</v>
      </c>
      <c r="Q46" s="351">
        <f t="shared" si="15"/>
        <v>2460</v>
      </c>
      <c r="R46" s="349">
        <v>51</v>
      </c>
      <c r="S46" s="349">
        <v>1285</v>
      </c>
      <c r="T46" s="334">
        <f t="shared" si="16"/>
        <v>3.3928571428571428</v>
      </c>
      <c r="U46" s="334">
        <f t="shared" si="17"/>
        <v>8.8035714285714288</v>
      </c>
      <c r="V46" s="335">
        <f t="shared" si="18"/>
        <v>108.65013774104683</v>
      </c>
      <c r="W46" s="334">
        <f t="shared" si="19"/>
        <v>0.52235772357723576</v>
      </c>
      <c r="X46" s="715">
        <f t="shared" si="20"/>
        <v>104.20520828914847</v>
      </c>
      <c r="Y46" s="750"/>
      <c r="Z46" s="796"/>
      <c r="AA46" s="750"/>
      <c r="AB46" s="750"/>
      <c r="AC46" s="335" t="e">
        <f t="shared" si="21"/>
        <v>#DIV/0!</v>
      </c>
      <c r="AD46" s="719">
        <f t="shared" si="22"/>
        <v>9.3259291521486638</v>
      </c>
      <c r="AE46" s="732" t="s">
        <v>70</v>
      </c>
      <c r="AF46" s="119">
        <v>41617</v>
      </c>
      <c r="AG46" s="39">
        <f t="shared" si="12"/>
        <v>352</v>
      </c>
      <c r="AH46" s="72">
        <v>37</v>
      </c>
      <c r="AI46" s="42"/>
      <c r="AJ46" s="40" t="str">
        <f t="shared" si="23"/>
        <v xml:space="preserve"> </v>
      </c>
      <c r="AK46" s="17">
        <v>3.0315000000000002E-2</v>
      </c>
      <c r="AL46" s="48">
        <f t="shared" si="24"/>
        <v>0</v>
      </c>
      <c r="AM46" s="48">
        <f t="shared" si="25"/>
        <v>0.52</v>
      </c>
      <c r="AN46" s="40">
        <f t="shared" si="26"/>
        <v>10</v>
      </c>
      <c r="AO46" s="349">
        <v>1190</v>
      </c>
      <c r="AR46" s="230"/>
    </row>
    <row r="47" spans="1:44" ht="15.75" customHeight="1" x14ac:dyDescent="0.2">
      <c r="A47" s="476">
        <v>11</v>
      </c>
      <c r="B47" s="477" t="s">
        <v>169</v>
      </c>
      <c r="C47" s="488" t="s">
        <v>194</v>
      </c>
      <c r="D47" s="595">
        <v>17534662</v>
      </c>
      <c r="E47" s="298" t="s">
        <v>189</v>
      </c>
      <c r="F47" s="489" t="s">
        <v>36</v>
      </c>
      <c r="G47" s="463">
        <v>3</v>
      </c>
      <c r="H47" s="458">
        <v>51</v>
      </c>
      <c r="I47" s="458">
        <v>92</v>
      </c>
      <c r="J47" s="464">
        <v>32</v>
      </c>
      <c r="K47" s="490">
        <v>41232</v>
      </c>
      <c r="L47" s="383">
        <v>85</v>
      </c>
      <c r="M47" s="296"/>
      <c r="N47" s="298">
        <v>99</v>
      </c>
      <c r="O47" s="331">
        <v>4</v>
      </c>
      <c r="P47" s="353">
        <v>887</v>
      </c>
      <c r="Q47" s="351">
        <f t="shared" si="15"/>
        <v>2493</v>
      </c>
      <c r="R47" s="349">
        <v>51</v>
      </c>
      <c r="S47" s="349">
        <v>1340</v>
      </c>
      <c r="T47" s="334">
        <f t="shared" si="16"/>
        <v>2.5</v>
      </c>
      <c r="U47" s="334">
        <f t="shared" si="17"/>
        <v>8.0892857142857135</v>
      </c>
      <c r="V47" s="335">
        <f t="shared" si="18"/>
        <v>99.834710743801651</v>
      </c>
      <c r="W47" s="334">
        <f t="shared" si="19"/>
        <v>0.53750501403931006</v>
      </c>
      <c r="X47" s="715">
        <f t="shared" si="20"/>
        <v>107.22694317765982</v>
      </c>
      <c r="Y47" s="750"/>
      <c r="Z47" s="796"/>
      <c r="AA47" s="750"/>
      <c r="AB47" s="750"/>
      <c r="AC47" s="335" t="e">
        <f t="shared" si="21"/>
        <v>#DIV/0!</v>
      </c>
      <c r="AD47" s="719">
        <f t="shared" si="22"/>
        <v>8.6267907283250231</v>
      </c>
      <c r="AE47" s="732" t="s">
        <v>70</v>
      </c>
      <c r="AF47" s="119">
        <v>41617</v>
      </c>
      <c r="AG47" s="39">
        <f t="shared" si="12"/>
        <v>385</v>
      </c>
      <c r="AH47" s="72">
        <v>41</v>
      </c>
      <c r="AI47" s="42"/>
      <c r="AJ47" s="40" t="str">
        <f t="shared" si="23"/>
        <v xml:space="preserve"> </v>
      </c>
      <c r="AK47" s="17">
        <v>3.0315000000000002E-2</v>
      </c>
      <c r="AL47" s="48">
        <f t="shared" si="24"/>
        <v>0</v>
      </c>
      <c r="AM47" s="48">
        <f t="shared" si="25"/>
        <v>0.52</v>
      </c>
      <c r="AN47" s="40">
        <f t="shared" si="26"/>
        <v>10</v>
      </c>
      <c r="AO47" s="349">
        <v>1270</v>
      </c>
      <c r="AR47" s="230"/>
    </row>
    <row r="48" spans="1:44" ht="15.75" customHeight="1" x14ac:dyDescent="0.2">
      <c r="A48" s="476">
        <v>12</v>
      </c>
      <c r="B48" s="477" t="s">
        <v>169</v>
      </c>
      <c r="C48" s="488" t="s">
        <v>195</v>
      </c>
      <c r="D48" s="595">
        <v>17553818</v>
      </c>
      <c r="E48" s="298" t="s">
        <v>221</v>
      </c>
      <c r="F48" s="489" t="s">
        <v>36</v>
      </c>
      <c r="G48" s="463">
        <v>1.4</v>
      </c>
      <c r="H48" s="458">
        <v>53</v>
      </c>
      <c r="I48" s="458">
        <v>92</v>
      </c>
      <c r="J48" s="464">
        <v>28</v>
      </c>
      <c r="K48" s="490">
        <v>41259</v>
      </c>
      <c r="L48" s="383">
        <v>79</v>
      </c>
      <c r="M48" s="296"/>
      <c r="N48" s="298"/>
      <c r="O48" s="331"/>
      <c r="P48" s="353">
        <v>740</v>
      </c>
      <c r="Q48" s="351">
        <f t="shared" si="15"/>
        <v>2466</v>
      </c>
      <c r="R48" s="349">
        <v>51</v>
      </c>
      <c r="S48" s="349">
        <v>1212.5</v>
      </c>
      <c r="T48" s="334">
        <f t="shared" si="16"/>
        <v>4.0178571428571432</v>
      </c>
      <c r="U48" s="334">
        <f t="shared" si="17"/>
        <v>8.4375</v>
      </c>
      <c r="V48" s="335">
        <f t="shared" si="18"/>
        <v>104.13223140495869</v>
      </c>
      <c r="W48" s="334">
        <f t="shared" si="19"/>
        <v>0.49168694241686944</v>
      </c>
      <c r="X48" s="715">
        <f t="shared" si="20"/>
        <v>98.08669027946064</v>
      </c>
      <c r="Y48" s="750"/>
      <c r="Z48" s="796"/>
      <c r="AA48" s="750"/>
      <c r="AB48" s="750"/>
      <c r="AC48" s="335" t="e">
        <f t="shared" si="21"/>
        <v>#DIV/0!</v>
      </c>
      <c r="AD48" s="719">
        <f t="shared" si="22"/>
        <v>8.9291869424168695</v>
      </c>
      <c r="AE48" s="732" t="s">
        <v>70</v>
      </c>
      <c r="AF48" s="119">
        <v>41617</v>
      </c>
      <c r="AG48" s="39">
        <f t="shared" si="12"/>
        <v>358</v>
      </c>
      <c r="AH48" s="72">
        <v>35</v>
      </c>
      <c r="AI48" s="42"/>
      <c r="AJ48" s="40" t="str">
        <f t="shared" si="23"/>
        <v xml:space="preserve"> </v>
      </c>
      <c r="AK48" s="17">
        <v>3.0315000000000002E-2</v>
      </c>
      <c r="AL48" s="48">
        <f t="shared" si="24"/>
        <v>0</v>
      </c>
      <c r="AM48" s="48">
        <f t="shared" si="25"/>
        <v>0.52</v>
      </c>
      <c r="AN48" s="40">
        <f t="shared" si="26"/>
        <v>10</v>
      </c>
      <c r="AO48" s="349">
        <v>1100</v>
      </c>
      <c r="AR48" s="230"/>
    </row>
    <row r="49" spans="1:44" ht="15.75" customHeight="1" x14ac:dyDescent="0.2">
      <c r="A49" s="476">
        <v>13</v>
      </c>
      <c r="B49" s="477" t="s">
        <v>169</v>
      </c>
      <c r="C49" s="488" t="s">
        <v>195</v>
      </c>
      <c r="D49" s="595">
        <v>17553821</v>
      </c>
      <c r="E49" s="298" t="s">
        <v>190</v>
      </c>
      <c r="F49" s="489" t="s">
        <v>36</v>
      </c>
      <c r="G49" s="463">
        <v>1.4</v>
      </c>
      <c r="H49" s="458">
        <v>53</v>
      </c>
      <c r="I49" s="458">
        <v>92</v>
      </c>
      <c r="J49" s="464">
        <v>28</v>
      </c>
      <c r="K49" s="490">
        <v>41264</v>
      </c>
      <c r="L49" s="383">
        <v>79</v>
      </c>
      <c r="M49" s="296"/>
      <c r="N49" s="298"/>
      <c r="O49" s="331"/>
      <c r="P49" s="353">
        <v>796</v>
      </c>
      <c r="Q49" s="351">
        <f t="shared" si="15"/>
        <v>2461</v>
      </c>
      <c r="R49" s="349">
        <v>49</v>
      </c>
      <c r="S49" s="349">
        <v>1297.5</v>
      </c>
      <c r="T49" s="334">
        <f t="shared" si="16"/>
        <v>2.0535714285714284</v>
      </c>
      <c r="U49" s="334">
        <f t="shared" si="17"/>
        <v>8.9553571428571423</v>
      </c>
      <c r="V49" s="335">
        <f t="shared" si="18"/>
        <v>110.52341597796142</v>
      </c>
      <c r="W49" s="334">
        <f t="shared" si="19"/>
        <v>0.52722470540430721</v>
      </c>
      <c r="X49" s="715">
        <f t="shared" si="20"/>
        <v>105.17612310889363</v>
      </c>
      <c r="Y49" s="750"/>
      <c r="Z49" s="796"/>
      <c r="AA49" s="750"/>
      <c r="AB49" s="750"/>
      <c r="AC49" s="335" t="e">
        <f t="shared" si="21"/>
        <v>#DIV/0!</v>
      </c>
      <c r="AD49" s="719">
        <f t="shared" si="22"/>
        <v>9.4825818482614501</v>
      </c>
      <c r="AE49" s="732" t="s">
        <v>70</v>
      </c>
      <c r="AF49" s="119">
        <v>41617</v>
      </c>
      <c r="AG49" s="39">
        <f t="shared" si="12"/>
        <v>353</v>
      </c>
      <c r="AH49" s="72">
        <v>37.5</v>
      </c>
      <c r="AI49" s="42"/>
      <c r="AJ49" s="40" t="str">
        <f t="shared" si="23"/>
        <v xml:space="preserve"> </v>
      </c>
      <c r="AK49" s="17">
        <v>3.0315000000000002E-2</v>
      </c>
      <c r="AL49" s="48">
        <f t="shared" si="24"/>
        <v>0</v>
      </c>
      <c r="AM49" s="48">
        <f t="shared" si="25"/>
        <v>0.52</v>
      </c>
      <c r="AN49" s="40">
        <f t="shared" si="26"/>
        <v>10</v>
      </c>
      <c r="AO49" s="349">
        <v>1240</v>
      </c>
      <c r="AR49" s="230"/>
    </row>
    <row r="50" spans="1:44" ht="15.75" customHeight="1" x14ac:dyDescent="0.2">
      <c r="A50" s="476">
        <v>14</v>
      </c>
      <c r="B50" s="477" t="s">
        <v>169</v>
      </c>
      <c r="C50" s="488" t="s">
        <v>196</v>
      </c>
      <c r="D50" s="595">
        <v>17559107</v>
      </c>
      <c r="E50" s="298">
        <v>442</v>
      </c>
      <c r="F50" s="489" t="s">
        <v>36</v>
      </c>
      <c r="G50" s="463">
        <v>-0.3</v>
      </c>
      <c r="H50" s="458">
        <v>44</v>
      </c>
      <c r="I50" s="458">
        <v>75</v>
      </c>
      <c r="J50" s="464">
        <v>26</v>
      </c>
      <c r="K50" s="490">
        <v>41273</v>
      </c>
      <c r="L50" s="383">
        <v>67</v>
      </c>
      <c r="M50" s="296">
        <v>624</v>
      </c>
      <c r="N50" s="298">
        <v>109</v>
      </c>
      <c r="O50" s="331">
        <v>13</v>
      </c>
      <c r="P50" s="353">
        <v>626</v>
      </c>
      <c r="Q50" s="351">
        <f t="shared" si="15"/>
        <v>2452</v>
      </c>
      <c r="R50" s="349">
        <v>49</v>
      </c>
      <c r="S50" s="349">
        <v>1045</v>
      </c>
      <c r="T50" s="334">
        <f t="shared" si="16"/>
        <v>3.5357142857142856</v>
      </c>
      <c r="U50" s="334">
        <f t="shared" si="17"/>
        <v>7.4821428571428568</v>
      </c>
      <c r="V50" s="335">
        <f t="shared" si="18"/>
        <v>92.341597796143247</v>
      </c>
      <c r="W50" s="334">
        <f t="shared" si="19"/>
        <v>0.42618270799347474</v>
      </c>
      <c r="X50" s="715">
        <f t="shared" si="20"/>
        <v>85.01924227626904</v>
      </c>
      <c r="Y50" s="750"/>
      <c r="Z50" s="796"/>
      <c r="AA50" s="750"/>
      <c r="AB50" s="750"/>
      <c r="AC50" s="335" t="e">
        <f t="shared" si="21"/>
        <v>#DIV/0!</v>
      </c>
      <c r="AD50" s="719">
        <f t="shared" si="22"/>
        <v>7.9083255651363311</v>
      </c>
      <c r="AE50" s="732" t="s">
        <v>70</v>
      </c>
      <c r="AF50" s="119">
        <v>41617</v>
      </c>
      <c r="AG50" s="39">
        <f t="shared" si="12"/>
        <v>344</v>
      </c>
      <c r="AH50" s="72">
        <v>35</v>
      </c>
      <c r="AI50" s="42"/>
      <c r="AJ50" s="40" t="str">
        <f t="shared" si="23"/>
        <v xml:space="preserve"> </v>
      </c>
      <c r="AK50" s="17">
        <v>3.0315000000000002E-2</v>
      </c>
      <c r="AL50" s="48">
        <f t="shared" si="24"/>
        <v>0</v>
      </c>
      <c r="AM50" s="48">
        <f t="shared" si="25"/>
        <v>0.52</v>
      </c>
      <c r="AN50" s="40">
        <f t="shared" si="26"/>
        <v>10</v>
      </c>
      <c r="AO50" s="349">
        <v>946</v>
      </c>
      <c r="AR50" s="230"/>
    </row>
    <row r="51" spans="1:44" ht="15.75" customHeight="1" x14ac:dyDescent="0.2">
      <c r="A51" s="476">
        <v>15</v>
      </c>
      <c r="B51" s="477" t="s">
        <v>169</v>
      </c>
      <c r="C51" s="488" t="s">
        <v>138</v>
      </c>
      <c r="D51" s="595">
        <v>17550665</v>
      </c>
      <c r="E51" s="298">
        <v>227</v>
      </c>
      <c r="F51" s="489" t="s">
        <v>36</v>
      </c>
      <c r="G51" s="463">
        <v>2.9</v>
      </c>
      <c r="H51" s="458">
        <v>53</v>
      </c>
      <c r="I51" s="458">
        <v>98</v>
      </c>
      <c r="J51" s="464">
        <v>25</v>
      </c>
      <c r="K51" s="490">
        <v>41229</v>
      </c>
      <c r="L51" s="383">
        <v>84</v>
      </c>
      <c r="M51" s="296">
        <v>686</v>
      </c>
      <c r="N51" s="298">
        <v>99</v>
      </c>
      <c r="O51" s="331">
        <v>5</v>
      </c>
      <c r="P51" s="353">
        <v>896</v>
      </c>
      <c r="Q51" s="351">
        <f t="shared" si="15"/>
        <v>2496</v>
      </c>
      <c r="R51" s="349">
        <v>51.5</v>
      </c>
      <c r="S51" s="349">
        <v>1347.5</v>
      </c>
      <c r="T51" s="334">
        <f t="shared" si="16"/>
        <v>2.7678571428571428</v>
      </c>
      <c r="U51" s="334">
        <f t="shared" si="17"/>
        <v>8.0625</v>
      </c>
      <c r="V51" s="335">
        <f t="shared" si="18"/>
        <v>99.504132231404967</v>
      </c>
      <c r="W51" s="334">
        <f t="shared" si="19"/>
        <v>0.53986378205128205</v>
      </c>
      <c r="X51" s="715">
        <f t="shared" si="20"/>
        <v>107.69749410645638</v>
      </c>
      <c r="Y51" s="750"/>
      <c r="Z51" s="796"/>
      <c r="AA51" s="750"/>
      <c r="AB51" s="750"/>
      <c r="AC51" s="335" t="e">
        <f t="shared" si="21"/>
        <v>#DIV/0!</v>
      </c>
      <c r="AD51" s="719">
        <f t="shared" si="22"/>
        <v>8.6023637820512828</v>
      </c>
      <c r="AE51" s="732" t="s">
        <v>70</v>
      </c>
      <c r="AF51" s="119">
        <v>41617</v>
      </c>
      <c r="AG51" s="39">
        <f t="shared" si="12"/>
        <v>388</v>
      </c>
      <c r="AH51" s="72">
        <v>37</v>
      </c>
      <c r="AI51" s="42"/>
      <c r="AJ51" s="40" t="str">
        <f t="shared" si="23"/>
        <v xml:space="preserve"> </v>
      </c>
      <c r="AK51" s="17">
        <v>3.0315000000000002E-2</v>
      </c>
      <c r="AL51" s="48">
        <f t="shared" si="24"/>
        <v>0</v>
      </c>
      <c r="AM51" s="48">
        <f t="shared" si="25"/>
        <v>0.52</v>
      </c>
      <c r="AN51" s="40">
        <f t="shared" si="26"/>
        <v>10</v>
      </c>
      <c r="AO51" s="349">
        <v>1270</v>
      </c>
      <c r="AR51" s="230"/>
    </row>
    <row r="52" spans="1:44" ht="15.75" customHeight="1" x14ac:dyDescent="0.2">
      <c r="A52" s="491">
        <v>16</v>
      </c>
      <c r="B52" s="477" t="s">
        <v>169</v>
      </c>
      <c r="C52" s="488" t="s">
        <v>138</v>
      </c>
      <c r="D52" s="595">
        <v>17550667</v>
      </c>
      <c r="E52" s="492">
        <v>228</v>
      </c>
      <c r="F52" s="489" t="s">
        <v>36</v>
      </c>
      <c r="G52" s="493">
        <v>3</v>
      </c>
      <c r="H52" s="494">
        <v>60</v>
      </c>
      <c r="I52" s="494">
        <v>114</v>
      </c>
      <c r="J52" s="495">
        <v>24</v>
      </c>
      <c r="K52" s="490">
        <v>41239</v>
      </c>
      <c r="L52" s="383">
        <v>84</v>
      </c>
      <c r="M52" s="296">
        <v>715</v>
      </c>
      <c r="N52" s="298">
        <v>104</v>
      </c>
      <c r="O52" s="448">
        <v>5</v>
      </c>
      <c r="P52" s="353">
        <v>863</v>
      </c>
      <c r="Q52" s="351">
        <f t="shared" si="15"/>
        <v>2486</v>
      </c>
      <c r="R52" s="349">
        <v>51</v>
      </c>
      <c r="S52" s="349">
        <v>1335</v>
      </c>
      <c r="T52" s="334">
        <f t="shared" si="16"/>
        <v>3.3928571428571428</v>
      </c>
      <c r="U52" s="334">
        <f t="shared" si="17"/>
        <v>8.4285714285714288</v>
      </c>
      <c r="V52" s="335">
        <f t="shared" si="18"/>
        <v>104.02203856749313</v>
      </c>
      <c r="W52" s="334">
        <f t="shared" si="19"/>
        <v>0.5370072405470635</v>
      </c>
      <c r="X52" s="715">
        <f t="shared" si="20"/>
        <v>107.12764228078564</v>
      </c>
      <c r="Y52" s="750"/>
      <c r="Z52" s="796"/>
      <c r="AA52" s="750"/>
      <c r="AB52" s="750"/>
      <c r="AC52" s="335" t="e">
        <f t="shared" si="21"/>
        <v>#DIV/0!</v>
      </c>
      <c r="AD52" s="719">
        <f t="shared" si="22"/>
        <v>8.9655786691184929</v>
      </c>
      <c r="AE52" s="733" t="s">
        <v>70</v>
      </c>
      <c r="AF52" s="119">
        <v>41617</v>
      </c>
      <c r="AG52" s="39">
        <f t="shared" si="12"/>
        <v>378</v>
      </c>
      <c r="AH52" s="278">
        <v>35.5</v>
      </c>
      <c r="AI52" s="279"/>
      <c r="AJ52" s="280" t="s">
        <v>35</v>
      </c>
      <c r="AK52" s="281">
        <v>3.0315000000000002E-2</v>
      </c>
      <c r="AL52" s="282">
        <v>0</v>
      </c>
      <c r="AM52" s="282">
        <v>0.52</v>
      </c>
      <c r="AN52" s="280">
        <v>10</v>
      </c>
      <c r="AO52" s="349">
        <v>1240</v>
      </c>
      <c r="AR52" s="230"/>
    </row>
    <row r="53" spans="1:44" ht="15.75" customHeight="1" x14ac:dyDescent="0.2">
      <c r="A53" s="476">
        <v>17</v>
      </c>
      <c r="B53" s="477" t="s">
        <v>169</v>
      </c>
      <c r="C53" s="488" t="s">
        <v>144</v>
      </c>
      <c r="D53" s="595">
        <v>17550668</v>
      </c>
      <c r="E53" s="298" t="s">
        <v>203</v>
      </c>
      <c r="F53" s="489" t="s">
        <v>36</v>
      </c>
      <c r="G53" s="463">
        <v>2.2000000000000002</v>
      </c>
      <c r="H53" s="458">
        <v>56</v>
      </c>
      <c r="I53" s="458">
        <v>99</v>
      </c>
      <c r="J53" s="464">
        <v>19</v>
      </c>
      <c r="K53" s="490">
        <v>41247</v>
      </c>
      <c r="L53" s="383">
        <v>88</v>
      </c>
      <c r="M53" s="296">
        <v>680</v>
      </c>
      <c r="N53" s="298">
        <v>99</v>
      </c>
      <c r="O53" s="331">
        <v>5</v>
      </c>
      <c r="P53" s="353">
        <v>870</v>
      </c>
      <c r="Q53" s="351">
        <f t="shared" si="15"/>
        <v>2478</v>
      </c>
      <c r="R53" s="349">
        <v>50</v>
      </c>
      <c r="S53" s="349">
        <v>1347.5</v>
      </c>
      <c r="T53" s="334">
        <f t="shared" si="16"/>
        <v>5.0892857142857144</v>
      </c>
      <c r="U53" s="334">
        <f t="shared" si="17"/>
        <v>8.5267857142857135</v>
      </c>
      <c r="V53" s="335">
        <f t="shared" si="18"/>
        <v>105.23415977961432</v>
      </c>
      <c r="W53" s="334">
        <f t="shared" si="19"/>
        <v>0.54378531073446323</v>
      </c>
      <c r="X53" s="715">
        <f t="shared" si="20"/>
        <v>108.47980035904563</v>
      </c>
      <c r="Y53" s="750"/>
      <c r="Z53" s="796"/>
      <c r="AA53" s="750"/>
      <c r="AB53" s="750"/>
      <c r="AC53" s="335" t="e">
        <f t="shared" si="21"/>
        <v>#DIV/0!</v>
      </c>
      <c r="AD53" s="719">
        <f t="shared" si="22"/>
        <v>9.0705710250201772</v>
      </c>
      <c r="AE53" s="732" t="s">
        <v>70</v>
      </c>
      <c r="AF53" s="119">
        <v>41617</v>
      </c>
      <c r="AG53" s="39">
        <f t="shared" si="12"/>
        <v>370</v>
      </c>
      <c r="AH53" s="72">
        <v>36</v>
      </c>
      <c r="AI53" s="42"/>
      <c r="AJ53" s="40" t="str">
        <f t="shared" ref="AJ53:AJ64" si="27">IF(AI53="ET","ET",IF(AI53=0," ",K53-AI53))</f>
        <v xml:space="preserve"> </v>
      </c>
      <c r="AK53" s="17">
        <v>3.0315000000000002E-2</v>
      </c>
      <c r="AL53" s="48">
        <f>IF(AJ53="ET",0,IF(AJ53=0,0,IF(AJ53&lt;761,1.32,IF(AJ53&lt;1126,0.74,IF(AJ53&lt;1491,0.39,IF(AJ53&lt;1856,0.14,IF(AJ53&lt;2951,0,IF(AJ53&lt;3316,0.08,0))))))))</f>
        <v>0</v>
      </c>
      <c r="AM53" s="48">
        <f>IF(AJ53="ET",0,IF(AJ53=0,0,IF(AJ53&lt;3316,0,IF(AJ53&lt;3681,0.16,IF(AJ53&lt;4046,0.26,IF(AJ53&lt;4411,0.38,0.52))))))</f>
        <v>0.52</v>
      </c>
      <c r="AN53" s="40">
        <f>IF(AJ53="ET",0,IF(AJ53=0," ",IF(AJ53&lt;769,79,IF(AJ53&lt;982,64,IF(AJ53&lt;1164,42,IF(AJ53&lt;1347,31,IF(AJ53&lt;1712,18,IF(AJ53&gt;3536,10,0))))))))</f>
        <v>10</v>
      </c>
      <c r="AO53" s="349">
        <v>1205</v>
      </c>
      <c r="AR53" s="230"/>
    </row>
    <row r="54" spans="1:44" ht="15.75" customHeight="1" x14ac:dyDescent="0.2">
      <c r="A54" s="476">
        <v>18</v>
      </c>
      <c r="B54" s="477" t="s">
        <v>169</v>
      </c>
      <c r="C54" s="488" t="s">
        <v>197</v>
      </c>
      <c r="D54" s="595">
        <v>17569498</v>
      </c>
      <c r="E54" s="298" t="s">
        <v>191</v>
      </c>
      <c r="F54" s="489" t="s">
        <v>36</v>
      </c>
      <c r="G54" s="463">
        <v>2</v>
      </c>
      <c r="H54" s="458">
        <v>64</v>
      </c>
      <c r="I54" s="458">
        <v>110</v>
      </c>
      <c r="J54" s="464">
        <v>27</v>
      </c>
      <c r="K54" s="490">
        <v>41220</v>
      </c>
      <c r="L54" s="383">
        <v>71</v>
      </c>
      <c r="M54" s="296">
        <v>772</v>
      </c>
      <c r="N54" s="298">
        <v>115</v>
      </c>
      <c r="O54" s="331">
        <v>30</v>
      </c>
      <c r="P54" s="353">
        <v>930</v>
      </c>
      <c r="Q54" s="351">
        <f t="shared" si="15"/>
        <v>2505</v>
      </c>
      <c r="R54" s="349">
        <v>53.5</v>
      </c>
      <c r="S54" s="349">
        <v>1430</v>
      </c>
      <c r="T54" s="334">
        <f t="shared" si="16"/>
        <v>3.75</v>
      </c>
      <c r="U54" s="334">
        <f t="shared" si="17"/>
        <v>8.9285714285714288</v>
      </c>
      <c r="V54" s="335">
        <f t="shared" si="18"/>
        <v>110.19283746556474</v>
      </c>
      <c r="W54" s="334">
        <f t="shared" si="19"/>
        <v>0.57085828343313372</v>
      </c>
      <c r="X54" s="715">
        <f t="shared" si="20"/>
        <v>113.88059110403832</v>
      </c>
      <c r="Y54" s="750"/>
      <c r="Z54" s="796"/>
      <c r="AA54" s="750"/>
      <c r="AB54" s="750"/>
      <c r="AC54" s="335" t="e">
        <f t="shared" si="21"/>
        <v>#DIV/0!</v>
      </c>
      <c r="AD54" s="719">
        <f t="shared" si="22"/>
        <v>9.499429712004563</v>
      </c>
      <c r="AE54" s="732" t="s">
        <v>70</v>
      </c>
      <c r="AF54" s="119">
        <v>41617</v>
      </c>
      <c r="AG54" s="39">
        <f t="shared" si="12"/>
        <v>397</v>
      </c>
      <c r="AH54" s="72">
        <v>33</v>
      </c>
      <c r="AI54" s="42"/>
      <c r="AJ54" s="40" t="str">
        <f t="shared" si="27"/>
        <v xml:space="preserve"> </v>
      </c>
      <c r="AK54" s="17">
        <v>1.0303150000000001</v>
      </c>
      <c r="AL54" s="48">
        <f t="shared" ref="AL54:AL64" si="28">IF(AJ54="ET",0,IF(AJ54=0,0,IF(AJ54&lt;761,1.32,IF(AJ54&lt;1126,0.74,IF(AJ54&lt;1491,0.39,IF(AJ54&lt;1856,0.14,IF(AJ54&lt;2951,0,IF(AJ54&lt;3316,0.08,0))))))))</f>
        <v>0</v>
      </c>
      <c r="AM54" s="48">
        <f t="shared" ref="AM54:AM64" si="29">IF(AJ54="ET",0,IF(AJ54=0,0,IF(AJ54&lt;3316,0,IF(AJ54&lt;3681,0.16,IF(AJ54&lt;4046,0.26,IF(AJ54&lt;4411,0.38,0.52))))))</f>
        <v>0.52</v>
      </c>
      <c r="AN54" s="40">
        <f t="shared" ref="AN54:AN64" si="30">IF(AJ54="ET",0,IF(AJ54=0," ",IF(AJ54&lt;769,79,IF(AJ54&lt;982,64,IF(AJ54&lt;1164,42,IF(AJ54&lt;1347,31,IF(AJ54&lt;1712,18,IF(AJ54&gt;3536,10,0))))))))</f>
        <v>10</v>
      </c>
      <c r="AO54" s="349">
        <v>1325</v>
      </c>
      <c r="AR54" s="230"/>
    </row>
    <row r="55" spans="1:44" ht="15.75" customHeight="1" x14ac:dyDescent="0.2">
      <c r="A55" s="476">
        <v>19</v>
      </c>
      <c r="B55" s="477" t="s">
        <v>169</v>
      </c>
      <c r="C55" s="488" t="s">
        <v>197</v>
      </c>
      <c r="D55" s="595">
        <v>17569499</v>
      </c>
      <c r="E55" s="298" t="s">
        <v>192</v>
      </c>
      <c r="F55" s="489" t="s">
        <v>36</v>
      </c>
      <c r="G55" s="463">
        <v>1.2</v>
      </c>
      <c r="H55" s="458">
        <v>56</v>
      </c>
      <c r="I55" s="458">
        <v>99</v>
      </c>
      <c r="J55" s="464">
        <v>29</v>
      </c>
      <c r="K55" s="490">
        <v>41224</v>
      </c>
      <c r="L55" s="383">
        <v>73</v>
      </c>
      <c r="M55" s="296">
        <v>747</v>
      </c>
      <c r="N55" s="298">
        <v>112</v>
      </c>
      <c r="O55" s="331">
        <v>30</v>
      </c>
      <c r="P55" s="353">
        <v>924</v>
      </c>
      <c r="Q55" s="351">
        <f t="shared" si="15"/>
        <v>2501</v>
      </c>
      <c r="R55" s="349">
        <v>53.5</v>
      </c>
      <c r="S55" s="349">
        <v>1392.5</v>
      </c>
      <c r="T55" s="334">
        <f t="shared" si="16"/>
        <v>2.2321428571428572</v>
      </c>
      <c r="U55" s="334">
        <f t="shared" si="17"/>
        <v>8.3660714285714288</v>
      </c>
      <c r="V55" s="335">
        <f t="shared" si="18"/>
        <v>103.25068870523417</v>
      </c>
      <c r="W55" s="334">
        <f t="shared" si="19"/>
        <v>0.5567772890843663</v>
      </c>
      <c r="X55" s="715">
        <f t="shared" si="20"/>
        <v>111.07157176192328</v>
      </c>
      <c r="Y55" s="750"/>
      <c r="Z55" s="796"/>
      <c r="AA55" s="750"/>
      <c r="AB55" s="750"/>
      <c r="AC55" s="335" t="e">
        <f t="shared" si="21"/>
        <v>#DIV/0!</v>
      </c>
      <c r="AD55" s="719">
        <f t="shared" si="22"/>
        <v>8.9228487176557945</v>
      </c>
      <c r="AE55" s="732" t="s">
        <v>70</v>
      </c>
      <c r="AF55" s="119">
        <v>41617</v>
      </c>
      <c r="AG55" s="39">
        <f t="shared" si="12"/>
        <v>393</v>
      </c>
      <c r="AH55" s="72">
        <v>33.5</v>
      </c>
      <c r="AI55" s="42"/>
      <c r="AJ55" s="40" t="str">
        <f t="shared" si="27"/>
        <v xml:space="preserve"> </v>
      </c>
      <c r="AK55" s="17">
        <v>2.0303149999999999</v>
      </c>
      <c r="AL55" s="48">
        <f t="shared" si="28"/>
        <v>0</v>
      </c>
      <c r="AM55" s="48">
        <f t="shared" si="29"/>
        <v>0.52</v>
      </c>
      <c r="AN55" s="40">
        <f t="shared" si="30"/>
        <v>10</v>
      </c>
      <c r="AO55" s="349">
        <v>1330</v>
      </c>
      <c r="AR55" s="230"/>
    </row>
    <row r="56" spans="1:44" ht="15.75" customHeight="1" x14ac:dyDescent="0.2">
      <c r="A56" s="476">
        <v>20</v>
      </c>
      <c r="B56" s="477" t="s">
        <v>169</v>
      </c>
      <c r="C56" s="488" t="s">
        <v>198</v>
      </c>
      <c r="D56" s="595">
        <v>17455607</v>
      </c>
      <c r="E56" s="298">
        <v>88</v>
      </c>
      <c r="F56" s="489" t="s">
        <v>36</v>
      </c>
      <c r="G56" s="463">
        <v>1.9</v>
      </c>
      <c r="H56" s="458">
        <v>43</v>
      </c>
      <c r="I56" s="458">
        <v>77</v>
      </c>
      <c r="J56" s="464">
        <v>23</v>
      </c>
      <c r="K56" s="490">
        <v>41262</v>
      </c>
      <c r="L56" s="383">
        <v>76</v>
      </c>
      <c r="M56" s="296"/>
      <c r="N56" s="298"/>
      <c r="O56" s="331"/>
      <c r="P56" s="353">
        <v>701</v>
      </c>
      <c r="Q56" s="351">
        <f t="shared" si="15"/>
        <v>2463</v>
      </c>
      <c r="R56" s="349">
        <v>51</v>
      </c>
      <c r="S56" s="349">
        <v>1135</v>
      </c>
      <c r="T56" s="334">
        <f t="shared" si="16"/>
        <v>4.4642857142857144</v>
      </c>
      <c r="U56" s="334">
        <f t="shared" si="17"/>
        <v>7.75</v>
      </c>
      <c r="V56" s="335">
        <f t="shared" si="18"/>
        <v>95.647382920110189</v>
      </c>
      <c r="W56" s="334">
        <f t="shared" si="19"/>
        <v>0.46082013804303695</v>
      </c>
      <c r="X56" s="715">
        <f t="shared" si="20"/>
        <v>91.929067574146089</v>
      </c>
      <c r="Y56" s="750"/>
      <c r="Z56" s="796"/>
      <c r="AA56" s="750"/>
      <c r="AB56" s="750"/>
      <c r="AC56" s="335" t="e">
        <f t="shared" si="21"/>
        <v>#DIV/0!</v>
      </c>
      <c r="AD56" s="719">
        <f t="shared" si="22"/>
        <v>8.2108201380430366</v>
      </c>
      <c r="AE56" s="732" t="s">
        <v>70</v>
      </c>
      <c r="AF56" s="119">
        <v>41617</v>
      </c>
      <c r="AG56" s="39">
        <f t="shared" si="12"/>
        <v>355</v>
      </c>
      <c r="AH56" s="72">
        <v>32</v>
      </c>
      <c r="AI56" s="42"/>
      <c r="AJ56" s="40" t="str">
        <f t="shared" si="27"/>
        <v xml:space="preserve"> </v>
      </c>
      <c r="AK56" s="17">
        <v>3.0303149999999999</v>
      </c>
      <c r="AL56" s="48">
        <f t="shared" si="28"/>
        <v>0</v>
      </c>
      <c r="AM56" s="48">
        <f t="shared" si="29"/>
        <v>0.52</v>
      </c>
      <c r="AN56" s="40">
        <f t="shared" si="30"/>
        <v>10</v>
      </c>
      <c r="AO56" s="349">
        <v>1010</v>
      </c>
      <c r="AR56" s="230"/>
    </row>
    <row r="57" spans="1:44" ht="15.75" customHeight="1" x14ac:dyDescent="0.2">
      <c r="A57" s="476">
        <v>21</v>
      </c>
      <c r="B57" s="477" t="s">
        <v>169</v>
      </c>
      <c r="C57" s="488" t="s">
        <v>199</v>
      </c>
      <c r="D57" s="595">
        <v>17455610</v>
      </c>
      <c r="E57" s="298">
        <v>92</v>
      </c>
      <c r="F57" s="489" t="s">
        <v>36</v>
      </c>
      <c r="G57" s="463">
        <v>1.5</v>
      </c>
      <c r="H57" s="458">
        <v>40</v>
      </c>
      <c r="I57" s="458">
        <v>73</v>
      </c>
      <c r="J57" s="464">
        <v>22</v>
      </c>
      <c r="K57" s="490">
        <v>41256</v>
      </c>
      <c r="L57" s="383">
        <v>68</v>
      </c>
      <c r="M57" s="296"/>
      <c r="N57" s="298"/>
      <c r="O57" s="331"/>
      <c r="P57" s="353">
        <v>592</v>
      </c>
      <c r="Q57" s="351">
        <f t="shared" si="15"/>
        <v>2469</v>
      </c>
      <c r="R57" s="349">
        <v>49</v>
      </c>
      <c r="S57" s="349">
        <v>970</v>
      </c>
      <c r="T57" s="334">
        <f t="shared" si="16"/>
        <v>2.8571428571428572</v>
      </c>
      <c r="U57" s="334">
        <f t="shared" si="17"/>
        <v>6.75</v>
      </c>
      <c r="V57" s="335">
        <f t="shared" si="18"/>
        <v>83.305785123966942</v>
      </c>
      <c r="W57" s="334">
        <f t="shared" si="19"/>
        <v>0.39287160793843662</v>
      </c>
      <c r="X57" s="715">
        <f t="shared" si="20"/>
        <v>78.374006716613991</v>
      </c>
      <c r="Y57" s="750"/>
      <c r="Z57" s="796"/>
      <c r="AA57" s="750"/>
      <c r="AB57" s="750"/>
      <c r="AC57" s="335" t="e">
        <f t="shared" si="21"/>
        <v>#DIV/0!</v>
      </c>
      <c r="AD57" s="719">
        <f t="shared" si="22"/>
        <v>7.1428716079384369</v>
      </c>
      <c r="AE57" s="732" t="s">
        <v>70</v>
      </c>
      <c r="AF57" s="119">
        <v>41617</v>
      </c>
      <c r="AG57" s="39">
        <f t="shared" si="12"/>
        <v>361</v>
      </c>
      <c r="AH57" s="72">
        <v>35.5</v>
      </c>
      <c r="AI57" s="42"/>
      <c r="AJ57" s="40" t="str">
        <f t="shared" si="27"/>
        <v xml:space="preserve"> </v>
      </c>
      <c r="AK57" s="17">
        <v>4.0303149999999999</v>
      </c>
      <c r="AL57" s="48">
        <f t="shared" si="28"/>
        <v>0</v>
      </c>
      <c r="AM57" s="48">
        <f t="shared" si="29"/>
        <v>0.52</v>
      </c>
      <c r="AN57" s="40">
        <f t="shared" si="30"/>
        <v>10</v>
      </c>
      <c r="AO57" s="349">
        <v>890</v>
      </c>
      <c r="AR57" s="230"/>
    </row>
    <row r="58" spans="1:44" ht="15.75" customHeight="1" x14ac:dyDescent="0.2">
      <c r="A58" s="476">
        <v>22</v>
      </c>
      <c r="B58" s="477" t="s">
        <v>169</v>
      </c>
      <c r="C58" s="488" t="s">
        <v>202</v>
      </c>
      <c r="D58" s="595">
        <v>17581571</v>
      </c>
      <c r="E58" s="298">
        <v>113</v>
      </c>
      <c r="F58" s="489" t="s">
        <v>36</v>
      </c>
      <c r="G58" s="463">
        <v>2.6</v>
      </c>
      <c r="H58" s="458">
        <v>54</v>
      </c>
      <c r="I58" s="458">
        <v>94</v>
      </c>
      <c r="J58" s="464">
        <v>27</v>
      </c>
      <c r="K58" s="490">
        <v>41215</v>
      </c>
      <c r="L58" s="383">
        <v>82</v>
      </c>
      <c r="M58" s="296">
        <v>717</v>
      </c>
      <c r="N58" s="298">
        <v>109</v>
      </c>
      <c r="O58" s="331">
        <v>19</v>
      </c>
      <c r="P58" s="353">
        <v>844</v>
      </c>
      <c r="Q58" s="351">
        <f t="shared" si="15"/>
        <v>2510</v>
      </c>
      <c r="R58" s="349">
        <v>54</v>
      </c>
      <c r="S58" s="349">
        <v>1250</v>
      </c>
      <c r="T58" s="334">
        <f t="shared" si="16"/>
        <v>2.8571428571428572</v>
      </c>
      <c r="U58" s="334">
        <f t="shared" si="17"/>
        <v>7.25</v>
      </c>
      <c r="V58" s="335">
        <f t="shared" si="18"/>
        <v>89.47658402203858</v>
      </c>
      <c r="W58" s="334">
        <f t="shared" si="19"/>
        <v>0.49800796812749004</v>
      </c>
      <c r="X58" s="715">
        <f t="shared" si="20"/>
        <v>99.347672497289167</v>
      </c>
      <c r="Y58" s="750"/>
      <c r="Z58" s="796"/>
      <c r="AA58" s="750"/>
      <c r="AB58" s="750"/>
      <c r="AC58" s="335" t="e">
        <f t="shared" si="21"/>
        <v>#DIV/0!</v>
      </c>
      <c r="AD58" s="719">
        <f t="shared" si="22"/>
        <v>7.7480079681274905</v>
      </c>
      <c r="AE58" s="732" t="s">
        <v>70</v>
      </c>
      <c r="AF58" s="119">
        <v>41617</v>
      </c>
      <c r="AG58" s="39">
        <f t="shared" si="12"/>
        <v>402</v>
      </c>
      <c r="AH58" s="72">
        <v>37.5</v>
      </c>
      <c r="AI58" s="42"/>
      <c r="AJ58" s="40" t="str">
        <f t="shared" si="27"/>
        <v xml:space="preserve"> </v>
      </c>
      <c r="AK58" s="17">
        <v>5.0303149999999999</v>
      </c>
      <c r="AL58" s="48">
        <f t="shared" si="28"/>
        <v>0</v>
      </c>
      <c r="AM58" s="48">
        <f t="shared" si="29"/>
        <v>0.52</v>
      </c>
      <c r="AN58" s="40">
        <f t="shared" si="30"/>
        <v>10</v>
      </c>
      <c r="AO58" s="349">
        <v>1170</v>
      </c>
      <c r="AR58" s="230"/>
    </row>
    <row r="59" spans="1:44" ht="15.75" customHeight="1" x14ac:dyDescent="0.2">
      <c r="A59" s="476">
        <v>23</v>
      </c>
      <c r="B59" s="477" t="s">
        <v>169</v>
      </c>
      <c r="C59" s="488" t="s">
        <v>202</v>
      </c>
      <c r="D59" s="595">
        <v>17603342</v>
      </c>
      <c r="E59" s="298">
        <v>123</v>
      </c>
      <c r="F59" s="489" t="s">
        <v>36</v>
      </c>
      <c r="G59" s="463">
        <v>-0.2</v>
      </c>
      <c r="H59" s="458">
        <v>57</v>
      </c>
      <c r="I59" s="458">
        <v>98</v>
      </c>
      <c r="J59" s="464">
        <v>28</v>
      </c>
      <c r="K59" s="490">
        <v>41215</v>
      </c>
      <c r="L59" s="383">
        <v>70</v>
      </c>
      <c r="M59" s="296">
        <v>725</v>
      </c>
      <c r="N59" s="298">
        <v>111</v>
      </c>
      <c r="O59" s="331">
        <v>19</v>
      </c>
      <c r="P59" s="353">
        <v>909</v>
      </c>
      <c r="Q59" s="351">
        <f t="shared" si="15"/>
        <v>2510</v>
      </c>
      <c r="R59" s="349">
        <v>52</v>
      </c>
      <c r="S59" s="349">
        <v>1302.5</v>
      </c>
      <c r="T59" s="334">
        <f t="shared" si="16"/>
        <v>1.3392857142857142</v>
      </c>
      <c r="U59" s="334">
        <f t="shared" si="17"/>
        <v>7.0267857142857144</v>
      </c>
      <c r="V59" s="335">
        <f t="shared" si="18"/>
        <v>86.721763085399445</v>
      </c>
      <c r="W59" s="334">
        <f t="shared" si="19"/>
        <v>0.5189243027888446</v>
      </c>
      <c r="X59" s="715">
        <f t="shared" si="20"/>
        <v>103.52027474217532</v>
      </c>
      <c r="Y59" s="750"/>
      <c r="Z59" s="796"/>
      <c r="AA59" s="750"/>
      <c r="AB59" s="750"/>
      <c r="AC59" s="335" t="e">
        <f t="shared" si="21"/>
        <v>#DIV/0!</v>
      </c>
      <c r="AD59" s="719">
        <f t="shared" si="22"/>
        <v>7.5457100170745592</v>
      </c>
      <c r="AE59" s="732" t="s">
        <v>70</v>
      </c>
      <c r="AF59" s="119">
        <v>41617</v>
      </c>
      <c r="AG59" s="39">
        <f t="shared" si="12"/>
        <v>402</v>
      </c>
      <c r="AH59" s="72">
        <v>40</v>
      </c>
      <c r="AI59" s="42"/>
      <c r="AJ59" s="40" t="str">
        <f t="shared" si="27"/>
        <v xml:space="preserve"> </v>
      </c>
      <c r="AK59" s="17">
        <v>6.0303149999999999</v>
      </c>
      <c r="AL59" s="48">
        <f t="shared" si="28"/>
        <v>0</v>
      </c>
      <c r="AM59" s="48">
        <f t="shared" si="29"/>
        <v>0.52</v>
      </c>
      <c r="AN59" s="40">
        <f t="shared" si="30"/>
        <v>10</v>
      </c>
      <c r="AO59" s="349">
        <v>1265</v>
      </c>
      <c r="AR59" s="230"/>
    </row>
    <row r="60" spans="1:44" ht="15.75" customHeight="1" x14ac:dyDescent="0.2">
      <c r="A60" s="476">
        <v>24</v>
      </c>
      <c r="B60" s="477" t="s">
        <v>169</v>
      </c>
      <c r="C60" s="488" t="s">
        <v>202</v>
      </c>
      <c r="D60" s="595">
        <v>17581574</v>
      </c>
      <c r="E60" s="298">
        <v>273</v>
      </c>
      <c r="F60" s="489" t="s">
        <v>36</v>
      </c>
      <c r="G60" s="463">
        <v>2.2999999999999998</v>
      </c>
      <c r="H60" s="458">
        <v>54</v>
      </c>
      <c r="I60" s="458">
        <v>94</v>
      </c>
      <c r="J60" s="464">
        <v>23</v>
      </c>
      <c r="K60" s="490">
        <v>41222</v>
      </c>
      <c r="L60" s="383">
        <v>80</v>
      </c>
      <c r="M60" s="296">
        <v>717</v>
      </c>
      <c r="N60" s="298">
        <v>109</v>
      </c>
      <c r="O60" s="331">
        <v>19</v>
      </c>
      <c r="P60" s="353">
        <v>842</v>
      </c>
      <c r="Q60" s="351">
        <f t="shared" si="15"/>
        <v>2503</v>
      </c>
      <c r="R60" s="349">
        <v>50.5</v>
      </c>
      <c r="S60" s="349">
        <v>1230</v>
      </c>
      <c r="T60" s="334">
        <f t="shared" si="16"/>
        <v>2.6785714285714284</v>
      </c>
      <c r="U60" s="334">
        <f t="shared" si="17"/>
        <v>6.9285714285714288</v>
      </c>
      <c r="V60" s="335">
        <f t="shared" si="18"/>
        <v>85.509641873278241</v>
      </c>
      <c r="W60" s="334">
        <f t="shared" si="19"/>
        <v>0.49141030763084298</v>
      </c>
      <c r="X60" s="715">
        <f t="shared" si="20"/>
        <v>98.031504371036633</v>
      </c>
      <c r="Y60" s="750"/>
      <c r="Z60" s="796"/>
      <c r="AA60" s="750"/>
      <c r="AB60" s="750"/>
      <c r="AC60" s="335" t="e">
        <f t="shared" si="21"/>
        <v>#DIV/0!</v>
      </c>
      <c r="AD60" s="719">
        <f t="shared" si="22"/>
        <v>7.4199817362022715</v>
      </c>
      <c r="AE60" s="732" t="s">
        <v>70</v>
      </c>
      <c r="AF60" s="119">
        <v>41617</v>
      </c>
      <c r="AG60" s="39">
        <f t="shared" si="12"/>
        <v>395</v>
      </c>
      <c r="AH60" s="72">
        <v>36.5</v>
      </c>
      <c r="AI60" s="42"/>
      <c r="AJ60" s="40" t="str">
        <f t="shared" si="27"/>
        <v xml:space="preserve"> </v>
      </c>
      <c r="AK60" s="17">
        <v>7.0303149999999999</v>
      </c>
      <c r="AL60" s="48">
        <f t="shared" si="28"/>
        <v>0</v>
      </c>
      <c r="AM60" s="48">
        <f t="shared" si="29"/>
        <v>0.52</v>
      </c>
      <c r="AN60" s="40">
        <f t="shared" si="30"/>
        <v>10</v>
      </c>
      <c r="AO60" s="349">
        <v>1155</v>
      </c>
      <c r="AR60" s="230"/>
    </row>
    <row r="61" spans="1:44" ht="15.75" customHeight="1" x14ac:dyDescent="0.2">
      <c r="A61" s="476">
        <v>25</v>
      </c>
      <c r="B61" s="477" t="s">
        <v>169</v>
      </c>
      <c r="C61" s="488" t="s">
        <v>157</v>
      </c>
      <c r="D61" s="595">
        <v>17581576</v>
      </c>
      <c r="E61" s="298">
        <v>313</v>
      </c>
      <c r="F61" s="489" t="s">
        <v>36</v>
      </c>
      <c r="G61" s="463">
        <v>0.9</v>
      </c>
      <c r="H61" s="458">
        <v>53</v>
      </c>
      <c r="I61" s="458">
        <v>95</v>
      </c>
      <c r="J61" s="464">
        <v>24</v>
      </c>
      <c r="K61" s="490">
        <v>41235</v>
      </c>
      <c r="L61" s="383">
        <v>76</v>
      </c>
      <c r="M61" s="296">
        <v>704</v>
      </c>
      <c r="N61" s="298">
        <v>107</v>
      </c>
      <c r="O61" s="331">
        <v>19</v>
      </c>
      <c r="P61" s="353">
        <v>849</v>
      </c>
      <c r="Q61" s="351">
        <f t="shared" si="15"/>
        <v>2490</v>
      </c>
      <c r="R61" s="349">
        <v>51</v>
      </c>
      <c r="S61" s="349">
        <v>1320</v>
      </c>
      <c r="T61" s="334">
        <f t="shared" si="16"/>
        <v>4.1071428571428568</v>
      </c>
      <c r="U61" s="334">
        <f t="shared" si="17"/>
        <v>8.4107142857142865</v>
      </c>
      <c r="V61" s="335">
        <f t="shared" si="18"/>
        <v>103.801652892562</v>
      </c>
      <c r="W61" s="334">
        <f t="shared" si="19"/>
        <v>0.53012048192771088</v>
      </c>
      <c r="X61" s="715">
        <f t="shared" si="20"/>
        <v>105.75380193349993</v>
      </c>
      <c r="Y61" s="750"/>
      <c r="Z61" s="796"/>
      <c r="AA61" s="750"/>
      <c r="AB61" s="750"/>
      <c r="AC61" s="335" t="e">
        <f t="shared" si="21"/>
        <v>#DIV/0!</v>
      </c>
      <c r="AD61" s="719">
        <f t="shared" si="22"/>
        <v>8.9408347676419968</v>
      </c>
      <c r="AE61" s="732" t="s">
        <v>70</v>
      </c>
      <c r="AF61" s="119">
        <v>41617</v>
      </c>
      <c r="AG61" s="39">
        <f t="shared" si="12"/>
        <v>382</v>
      </c>
      <c r="AH61" s="72">
        <v>40</v>
      </c>
      <c r="AI61" s="42"/>
      <c r="AJ61" s="40" t="str">
        <f t="shared" si="27"/>
        <v xml:space="preserve"> </v>
      </c>
      <c r="AK61" s="17">
        <v>8.0303149999999999</v>
      </c>
      <c r="AL61" s="48">
        <f t="shared" si="28"/>
        <v>0</v>
      </c>
      <c r="AM61" s="48">
        <f t="shared" si="29"/>
        <v>0.52</v>
      </c>
      <c r="AN61" s="40">
        <f t="shared" si="30"/>
        <v>10</v>
      </c>
      <c r="AO61" s="349">
        <v>1205</v>
      </c>
      <c r="AR61" s="230"/>
    </row>
    <row r="62" spans="1:44" ht="15.75" customHeight="1" x14ac:dyDescent="0.2">
      <c r="A62" s="476">
        <v>26</v>
      </c>
      <c r="B62" s="477" t="s">
        <v>169</v>
      </c>
      <c r="C62" s="488" t="s">
        <v>144</v>
      </c>
      <c r="D62" s="595">
        <v>17617850</v>
      </c>
      <c r="E62" s="298">
        <v>196</v>
      </c>
      <c r="F62" s="489" t="s">
        <v>36</v>
      </c>
      <c r="G62" s="463"/>
      <c r="H62" s="458"/>
      <c r="I62" s="458"/>
      <c r="J62" s="464"/>
      <c r="K62" s="490">
        <v>41220</v>
      </c>
      <c r="L62" s="383">
        <v>70</v>
      </c>
      <c r="M62" s="296">
        <v>575</v>
      </c>
      <c r="N62" s="298">
        <v>106</v>
      </c>
      <c r="O62" s="331">
        <v>16</v>
      </c>
      <c r="P62" s="353">
        <v>712</v>
      </c>
      <c r="Q62" s="351">
        <f t="shared" si="15"/>
        <v>2505</v>
      </c>
      <c r="R62" s="349">
        <v>49</v>
      </c>
      <c r="S62" s="349">
        <v>1127.5</v>
      </c>
      <c r="T62" s="334">
        <f t="shared" si="16"/>
        <v>3.3035714285714284</v>
      </c>
      <c r="U62" s="334">
        <f t="shared" si="17"/>
        <v>7.4196428571428568</v>
      </c>
      <c r="V62" s="335">
        <f t="shared" si="18"/>
        <v>91.570247933884303</v>
      </c>
      <c r="W62" s="334">
        <f t="shared" si="19"/>
        <v>0.45009980039920161</v>
      </c>
      <c r="X62" s="715">
        <f t="shared" si="20"/>
        <v>89.790466062799439</v>
      </c>
      <c r="Y62" s="750"/>
      <c r="Z62" s="796"/>
      <c r="AA62" s="750"/>
      <c r="AB62" s="750"/>
      <c r="AC62" s="335" t="e">
        <f t="shared" si="21"/>
        <v>#DIV/0!</v>
      </c>
      <c r="AD62" s="719">
        <f t="shared" si="22"/>
        <v>7.8697426575420586</v>
      </c>
      <c r="AE62" s="732" t="s">
        <v>70</v>
      </c>
      <c r="AF62" s="119">
        <v>41617</v>
      </c>
      <c r="AG62" s="39">
        <f t="shared" si="12"/>
        <v>397</v>
      </c>
      <c r="AH62" s="72">
        <v>38</v>
      </c>
      <c r="AI62" s="42"/>
      <c r="AJ62" s="40" t="str">
        <f t="shared" si="27"/>
        <v xml:space="preserve"> </v>
      </c>
      <c r="AK62" s="17">
        <v>9.0303149999999999</v>
      </c>
      <c r="AL62" s="48">
        <f t="shared" si="28"/>
        <v>0</v>
      </c>
      <c r="AM62" s="48">
        <f t="shared" si="29"/>
        <v>0.52</v>
      </c>
      <c r="AN62" s="40">
        <f t="shared" si="30"/>
        <v>10</v>
      </c>
      <c r="AO62" s="349">
        <v>1035</v>
      </c>
      <c r="AR62" s="230"/>
    </row>
    <row r="63" spans="1:44" ht="15.75" customHeight="1" x14ac:dyDescent="0.2">
      <c r="A63" s="476">
        <v>27</v>
      </c>
      <c r="B63" s="477" t="s">
        <v>169</v>
      </c>
      <c r="C63" s="488" t="s">
        <v>144</v>
      </c>
      <c r="D63" s="595">
        <v>17617851</v>
      </c>
      <c r="E63" s="298">
        <v>197</v>
      </c>
      <c r="F63" s="489" t="s">
        <v>36</v>
      </c>
      <c r="G63" s="463"/>
      <c r="H63" s="458"/>
      <c r="I63" s="458"/>
      <c r="J63" s="464"/>
      <c r="K63" s="490">
        <v>41241</v>
      </c>
      <c r="L63" s="383">
        <v>84</v>
      </c>
      <c r="M63" s="296">
        <v>622</v>
      </c>
      <c r="N63" s="298">
        <v>93</v>
      </c>
      <c r="O63" s="331">
        <v>3</v>
      </c>
      <c r="P63" s="353">
        <v>655</v>
      </c>
      <c r="Q63" s="351">
        <f t="shared" si="15"/>
        <v>2484</v>
      </c>
      <c r="R63" s="349">
        <v>49</v>
      </c>
      <c r="S63" s="349">
        <v>1127.5</v>
      </c>
      <c r="T63" s="334">
        <f t="shared" si="16"/>
        <v>2.7678571428571428</v>
      </c>
      <c r="U63" s="334">
        <f t="shared" si="17"/>
        <v>8.4375</v>
      </c>
      <c r="V63" s="335">
        <f t="shared" si="18"/>
        <v>104.13223140495869</v>
      </c>
      <c r="W63" s="334">
        <f t="shared" si="19"/>
        <v>0.45390499194847023</v>
      </c>
      <c r="X63" s="715">
        <f t="shared" si="20"/>
        <v>90.549564205842444</v>
      </c>
      <c r="Y63" s="752"/>
      <c r="Z63" s="797"/>
      <c r="AA63" s="752"/>
      <c r="AB63" s="752"/>
      <c r="AC63" s="335" t="e">
        <f t="shared" si="21"/>
        <v>#DIV/0!</v>
      </c>
      <c r="AD63" s="720">
        <f t="shared" si="22"/>
        <v>8.8914049919484697</v>
      </c>
      <c r="AE63" s="732" t="s">
        <v>70</v>
      </c>
      <c r="AF63" s="119">
        <v>41617</v>
      </c>
      <c r="AG63" s="39">
        <f t="shared" si="12"/>
        <v>376</v>
      </c>
      <c r="AH63" s="72">
        <v>37</v>
      </c>
      <c r="AI63" s="42"/>
      <c r="AJ63" s="40" t="str">
        <f t="shared" si="27"/>
        <v xml:space="preserve"> </v>
      </c>
      <c r="AK63" s="17">
        <v>10.030315</v>
      </c>
      <c r="AL63" s="48">
        <f t="shared" si="28"/>
        <v>0</v>
      </c>
      <c r="AM63" s="48">
        <f t="shared" si="29"/>
        <v>0.52</v>
      </c>
      <c r="AN63" s="40">
        <f t="shared" si="30"/>
        <v>10</v>
      </c>
      <c r="AO63" s="349">
        <v>1050</v>
      </c>
      <c r="AR63" s="230"/>
    </row>
    <row r="64" spans="1:44" ht="15.75" customHeight="1" thickBot="1" x14ac:dyDescent="0.25">
      <c r="A64" s="648">
        <v>28</v>
      </c>
      <c r="B64" s="649" t="s">
        <v>169</v>
      </c>
      <c r="C64" s="650" t="s">
        <v>225</v>
      </c>
      <c r="D64" s="600">
        <v>17486578</v>
      </c>
      <c r="E64" s="651" t="s">
        <v>193</v>
      </c>
      <c r="F64" s="652" t="s">
        <v>36</v>
      </c>
      <c r="G64" s="653">
        <v>2.5</v>
      </c>
      <c r="H64" s="654">
        <v>49</v>
      </c>
      <c r="I64" s="654">
        <v>101</v>
      </c>
      <c r="J64" s="655">
        <v>28</v>
      </c>
      <c r="K64" s="656">
        <v>41228</v>
      </c>
      <c r="L64" s="657">
        <v>80</v>
      </c>
      <c r="M64" s="658">
        <v>673</v>
      </c>
      <c r="N64" s="651">
        <v>102</v>
      </c>
      <c r="O64" s="659">
        <v>5</v>
      </c>
      <c r="P64" s="660">
        <v>728</v>
      </c>
      <c r="Q64" s="661">
        <f t="shared" si="15"/>
        <v>2497</v>
      </c>
      <c r="R64" s="662">
        <v>50.5</v>
      </c>
      <c r="S64" s="662">
        <v>1260</v>
      </c>
      <c r="T64" s="663">
        <f t="shared" si="16"/>
        <v>4.4642857142857144</v>
      </c>
      <c r="U64" s="663">
        <f t="shared" si="17"/>
        <v>9.5</v>
      </c>
      <c r="V64" s="664">
        <f t="shared" si="18"/>
        <v>117.24517906336089</v>
      </c>
      <c r="W64" s="663">
        <f t="shared" si="19"/>
        <v>0.50460552663195835</v>
      </c>
      <c r="X64" s="688">
        <f t="shared" si="20"/>
        <v>100.66382027710907</v>
      </c>
      <c r="Y64" s="753"/>
      <c r="Z64" s="798"/>
      <c r="AA64" s="753"/>
      <c r="AB64" s="753"/>
      <c r="AC64" s="335" t="e">
        <f t="shared" si="21"/>
        <v>#DIV/0!</v>
      </c>
      <c r="AD64" s="721">
        <f t="shared" si="22"/>
        <v>10.004605526631959</v>
      </c>
      <c r="AE64" s="734" t="s">
        <v>70</v>
      </c>
      <c r="AF64" s="119">
        <v>41617</v>
      </c>
      <c r="AG64" s="690">
        <f t="shared" si="12"/>
        <v>389</v>
      </c>
      <c r="AH64" s="691">
        <v>38.5</v>
      </c>
      <c r="AI64" s="689"/>
      <c r="AJ64" s="40" t="str">
        <f t="shared" si="27"/>
        <v xml:space="preserve"> </v>
      </c>
      <c r="AK64" s="17">
        <v>11.030315</v>
      </c>
      <c r="AL64" s="48">
        <f t="shared" si="28"/>
        <v>0</v>
      </c>
      <c r="AM64" s="48">
        <f t="shared" si="29"/>
        <v>0.52</v>
      </c>
      <c r="AN64" s="40">
        <f t="shared" si="30"/>
        <v>10</v>
      </c>
      <c r="AO64" s="662">
        <v>1135</v>
      </c>
      <c r="AR64" s="230"/>
    </row>
    <row r="65" spans="1:42" x14ac:dyDescent="0.2">
      <c r="A65" s="739"/>
      <c r="B65" s="740">
        <f>COUNTA(A45:A64)</f>
        <v>20</v>
      </c>
      <c r="C65" s="739" t="s">
        <v>42</v>
      </c>
      <c r="D65" s="739"/>
      <c r="E65" s="739" t="s">
        <v>41</v>
      </c>
      <c r="F65" s="739"/>
      <c r="G65" s="741">
        <f>AVERAGEA(G45:G64)</f>
        <v>1.7555555555555555</v>
      </c>
      <c r="H65" s="741">
        <f>AVERAGEA(H45:H64)</f>
        <v>52.777777777777779</v>
      </c>
      <c r="I65" s="741">
        <f>AVERAGEA(I45:I64)</f>
        <v>94.555555555555557</v>
      </c>
      <c r="J65" s="741">
        <f>AVERAGEA(J45:J64)</f>
        <v>26.444444444444443</v>
      </c>
      <c r="K65" s="742" t="s">
        <v>1</v>
      </c>
      <c r="L65" s="743">
        <f>AVERAGEA(L45:L64)</f>
        <v>76.900000000000006</v>
      </c>
      <c r="M65" s="743">
        <f>AVERAGEA(M45:M64)</f>
        <v>698.13333333333333</v>
      </c>
      <c r="N65" s="743">
        <f>AVERAGEA(N45:N64)</f>
        <v>105</v>
      </c>
      <c r="O65" s="744" t="s">
        <v>1</v>
      </c>
      <c r="P65" s="743">
        <f>AVERAGEA(P45:P53)</f>
        <v>794.88888888888891</v>
      </c>
      <c r="Q65" s="743">
        <f>AVERAGEA(Q45:Q64)</f>
        <v>2484.4499999999998</v>
      </c>
      <c r="R65" s="743">
        <f>AVERAGEA(R45:R64)</f>
        <v>50.825000000000003</v>
      </c>
      <c r="S65" s="743">
        <f>AVERAGEA(S45:S64)</f>
        <v>1245.75</v>
      </c>
      <c r="T65" s="745">
        <f>AVERAGEA(T45:T64)</f>
        <v>3.2749999999999999</v>
      </c>
      <c r="U65" s="745">
        <f>AVERAGEA(U45:U64)</f>
        <v>8.1026785714285712</v>
      </c>
      <c r="V65" s="746"/>
      <c r="W65" s="745">
        <f>AVERAGEA(W45:W64)</f>
        <v>0.50127794200823261</v>
      </c>
      <c r="X65" s="746"/>
      <c r="Y65" s="746" t="e">
        <f t="shared" ref="Y65:AA65" si="31">AVERAGEA(Y45:Y64)</f>
        <v>#DIV/0!</v>
      </c>
      <c r="Z65" s="746" t="e">
        <f t="shared" si="31"/>
        <v>#DIV/0!</v>
      </c>
      <c r="AA65" s="746" t="e">
        <f t="shared" si="31"/>
        <v>#DIV/0!</v>
      </c>
      <c r="AB65" s="746" t="e">
        <f>AVERAGEA(AB45:AB64)</f>
        <v>#DIV/0!</v>
      </c>
      <c r="AC65" s="751"/>
      <c r="AD65" s="684"/>
      <c r="AE65" s="684"/>
      <c r="AF65" s="685"/>
      <c r="AG65" s="645"/>
      <c r="AH65" s="276"/>
      <c r="AI65" s="277"/>
      <c r="AJ65" s="275"/>
      <c r="AK65" s="275"/>
      <c r="AL65" s="275"/>
      <c r="AM65" s="275"/>
      <c r="AN65" s="275"/>
      <c r="AO65" s="206"/>
    </row>
    <row r="66" spans="1:42" ht="20.25" thickBot="1" x14ac:dyDescent="0.25">
      <c r="A66" s="1109" t="s">
        <v>106</v>
      </c>
      <c r="B66" s="1109"/>
      <c r="C66" s="1109"/>
      <c r="D66" s="1109"/>
      <c r="E66" s="1109"/>
      <c r="F66" s="1109"/>
      <c r="G66" s="1109"/>
      <c r="H66" s="1109"/>
      <c r="I66" s="1109"/>
      <c r="J66" s="1109"/>
      <c r="K66" s="1109"/>
      <c r="L66" s="1109"/>
      <c r="M66" s="1109"/>
      <c r="N66" s="1109"/>
      <c r="O66" s="1109"/>
      <c r="P66" s="1109"/>
      <c r="Q66" s="1109"/>
      <c r="R66" s="1109"/>
      <c r="S66" s="1109"/>
      <c r="T66" s="1109"/>
      <c r="U66" s="1109"/>
      <c r="V66" s="1109"/>
      <c r="W66" s="1109"/>
      <c r="X66" s="1109"/>
      <c r="Y66" s="801"/>
      <c r="Z66" s="801"/>
      <c r="AA66" s="801"/>
      <c r="AB66" s="801"/>
      <c r="AC66" s="801"/>
      <c r="AD66" s="687"/>
      <c r="AE66" s="684"/>
      <c r="AF66" s="685"/>
      <c r="AG66" s="645"/>
      <c r="AH66" s="276"/>
      <c r="AI66" s="276"/>
      <c r="AJ66" s="277"/>
      <c r="AK66" s="275"/>
      <c r="AL66" s="275"/>
      <c r="AM66" s="275"/>
      <c r="AN66" s="275"/>
      <c r="AO66" s="287"/>
      <c r="AP66" s="287"/>
    </row>
    <row r="67" spans="1:42" ht="15" thickBot="1" x14ac:dyDescent="0.25">
      <c r="A67" s="665">
        <v>67</v>
      </c>
      <c r="B67" s="666" t="s">
        <v>173</v>
      </c>
      <c r="C67" s="667" t="s">
        <v>222</v>
      </c>
      <c r="D67" s="598">
        <v>1249286</v>
      </c>
      <c r="E67" s="668" t="s">
        <v>188</v>
      </c>
      <c r="F67" s="669" t="s">
        <v>36</v>
      </c>
      <c r="G67" s="670">
        <v>-0.2</v>
      </c>
      <c r="H67" s="671">
        <v>60</v>
      </c>
      <c r="I67" s="671">
        <v>98</v>
      </c>
      <c r="J67" s="672">
        <v>27</v>
      </c>
      <c r="K67" s="673">
        <v>41200</v>
      </c>
      <c r="L67" s="674">
        <v>80</v>
      </c>
      <c r="M67" s="675">
        <v>759</v>
      </c>
      <c r="N67" s="676">
        <v>104.5</v>
      </c>
      <c r="O67" s="677">
        <v>6</v>
      </c>
      <c r="P67" s="678">
        <v>900</v>
      </c>
      <c r="Q67" s="679">
        <f>IF(K67=0,0,AI$2-K67)</f>
        <v>2525</v>
      </c>
      <c r="R67" s="680">
        <v>52.5</v>
      </c>
      <c r="S67" s="680">
        <v>1312.5</v>
      </c>
      <c r="T67" s="681">
        <f>IF(AK$2=0," ",IF(AM$2=0," ",IF(S67=0," ",IF(AO67=0," ",(S67-AO67)/(AM$2)))))</f>
        <v>3.3035714285714284</v>
      </c>
      <c r="U67" s="681">
        <f>IF(AK$2=0," ",IF(S67=0," ",IF(P67=0," ",(S67-P67)/AK$2)))</f>
        <v>7.3660714285714288</v>
      </c>
      <c r="V67" s="682">
        <f>IF(AK$2=0," ",IF(U67=0," ",(U67/U$68)*100))</f>
        <v>100</v>
      </c>
      <c r="W67" s="681">
        <f>IF(AK$2=0,P67/Q67,S67/Q67)</f>
        <v>0.51980198019801982</v>
      </c>
      <c r="X67" s="693">
        <f>IF(W67=0," ",(W67/W$67)*100)</f>
        <v>100</v>
      </c>
      <c r="Y67" s="750">
        <v>36.1</v>
      </c>
      <c r="Z67" s="750">
        <v>51</v>
      </c>
      <c r="AA67" s="750">
        <v>6</v>
      </c>
      <c r="AB67" s="750">
        <v>1092</v>
      </c>
      <c r="AC67" s="335">
        <f>(AB67/$AB$68)*100</f>
        <v>100</v>
      </c>
      <c r="AD67" s="714">
        <f>U67+W67</f>
        <v>7.8858734087694486</v>
      </c>
      <c r="AE67" s="704" t="s">
        <v>220</v>
      </c>
      <c r="AF67" s="703">
        <v>41561</v>
      </c>
      <c r="AG67" s="694">
        <f t="shared" si="12"/>
        <v>361</v>
      </c>
      <c r="AH67" s="695">
        <v>36</v>
      </c>
      <c r="AI67" s="689"/>
      <c r="AJ67" s="40" t="str">
        <f>IF(AI67="ET","ET",IF(AI67=0," ",K67-AI67))</f>
        <v xml:space="preserve"> </v>
      </c>
      <c r="AK67" s="17">
        <v>3.2399999999999998E-2</v>
      </c>
      <c r="AL67" s="48">
        <v>0</v>
      </c>
      <c r="AM67" s="48">
        <v>0</v>
      </c>
      <c r="AN67" s="49">
        <f>IF(AJ67="ET",0,IF(AJ67=0," ",IF(AJ67&lt;1004,60,IF(AJ67&lt;1339,40,IF(AJ67&lt;1704,20,IF(AJ67&lt;3927,0,20))))))</f>
        <v>20</v>
      </c>
      <c r="AO67" s="680">
        <v>1220</v>
      </c>
    </row>
    <row r="68" spans="1:42" ht="12" thickBot="1" x14ac:dyDescent="0.25">
      <c r="A68" s="310"/>
      <c r="B68" s="311">
        <f>COUNTA(A66)</f>
        <v>1</v>
      </c>
      <c r="C68" s="376" t="s">
        <v>42</v>
      </c>
      <c r="D68" s="376"/>
      <c r="E68" s="376"/>
      <c r="F68" s="312" t="s">
        <v>41</v>
      </c>
      <c r="G68" s="307">
        <f>AVERAGEA(G67)</f>
        <v>-0.2</v>
      </c>
      <c r="H68" s="307">
        <f>AVERAGEA(H67)</f>
        <v>60</v>
      </c>
      <c r="I68" s="307">
        <f>AVERAGEA(I67)</f>
        <v>98</v>
      </c>
      <c r="J68" s="338">
        <f>AVERAGEA(J67)</f>
        <v>27</v>
      </c>
      <c r="K68" s="313"/>
      <c r="L68" s="339">
        <f>AVERAGEA(L67)</f>
        <v>80</v>
      </c>
      <c r="M68" s="299">
        <f>AVERAGEA(M67)</f>
        <v>759</v>
      </c>
      <c r="N68" s="340">
        <f>AVERAGEA(N67)</f>
        <v>104.5</v>
      </c>
      <c r="O68" s="341" t="s">
        <v>1</v>
      </c>
      <c r="P68" s="314">
        <f>AVERAGEA(P67)</f>
        <v>900</v>
      </c>
      <c r="Q68" s="297">
        <f>AVERAGEA(Q67)</f>
        <v>2525</v>
      </c>
      <c r="R68" s="342">
        <f>AVERAGEA(R67)</f>
        <v>52.5</v>
      </c>
      <c r="S68" s="343">
        <f>AVERAGEA(S67)</f>
        <v>1312.5</v>
      </c>
      <c r="T68" s="317">
        <f>AVERAGE(T67)</f>
        <v>3.3035714285714284</v>
      </c>
      <c r="U68" s="317">
        <f>AVERAGE(U67)</f>
        <v>7.3660714285714288</v>
      </c>
      <c r="V68" s="317"/>
      <c r="W68" s="317">
        <f>AVERAGE(W67)</f>
        <v>0.51980198019801982</v>
      </c>
      <c r="X68" s="692"/>
      <c r="Y68" s="799">
        <f t="shared" ref="Y68:AA68" si="32">AVERAGEA(Y67)</f>
        <v>36.1</v>
      </c>
      <c r="Z68" s="799">
        <f t="shared" si="32"/>
        <v>51</v>
      </c>
      <c r="AA68" s="799">
        <f t="shared" si="32"/>
        <v>6</v>
      </c>
      <c r="AB68" s="799">
        <f>AVERAGEA(AB67)</f>
        <v>1092</v>
      </c>
      <c r="AC68" s="754"/>
      <c r="AD68" s="684"/>
      <c r="AE68" s="684"/>
      <c r="AF68" s="685"/>
      <c r="AG68" s="645"/>
      <c r="AH68" s="686"/>
      <c r="AI68" s="277"/>
      <c r="AJ68" s="275"/>
      <c r="AK68" s="275"/>
      <c r="AL68" s="275"/>
      <c r="AM68" s="275"/>
      <c r="AN68" s="220"/>
      <c r="AO68" s="220"/>
    </row>
    <row r="69" spans="1:42" ht="20.25" thickBot="1" x14ac:dyDescent="0.25">
      <c r="A69" s="1108" t="s">
        <v>107</v>
      </c>
      <c r="B69" s="1109"/>
      <c r="C69" s="1109"/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09"/>
      <c r="Q69" s="1109"/>
      <c r="R69" s="1109"/>
      <c r="S69" s="1109"/>
      <c r="T69" s="1109"/>
      <c r="U69" s="1109"/>
      <c r="V69" s="1109"/>
      <c r="W69" s="1109"/>
      <c r="X69" s="1109"/>
      <c r="Y69" s="801"/>
      <c r="Z69" s="801"/>
      <c r="AA69" s="801"/>
      <c r="AB69" s="801"/>
      <c r="AC69" s="801"/>
      <c r="AD69" s="687"/>
      <c r="AE69" s="684"/>
      <c r="AF69" s="685"/>
      <c r="AG69" s="645"/>
      <c r="AH69" s="686"/>
      <c r="AI69" s="276"/>
      <c r="AJ69" s="277"/>
      <c r="AK69" s="275"/>
      <c r="AL69" s="275"/>
      <c r="AM69" s="275"/>
      <c r="AN69" s="275"/>
      <c r="AO69" s="287"/>
      <c r="AP69" s="287"/>
    </row>
    <row r="70" spans="1:42" ht="15" thickBot="1" x14ac:dyDescent="0.25">
      <c r="A70" s="370">
        <v>1</v>
      </c>
      <c r="B70" s="371" t="s">
        <v>130</v>
      </c>
      <c r="C70" s="308" t="s">
        <v>206</v>
      </c>
      <c r="D70" s="601">
        <v>1243855</v>
      </c>
      <c r="E70" s="361" t="s">
        <v>187</v>
      </c>
      <c r="F70" s="362" t="s">
        <v>36</v>
      </c>
      <c r="G70" s="457">
        <v>1.4</v>
      </c>
      <c r="H70" s="458">
        <v>67</v>
      </c>
      <c r="I70" s="458">
        <v>95</v>
      </c>
      <c r="J70" s="459">
        <v>31</v>
      </c>
      <c r="K70" s="321">
        <v>41239</v>
      </c>
      <c r="L70" s="322">
        <v>88</v>
      </c>
      <c r="M70" s="295">
        <v>601</v>
      </c>
      <c r="N70" s="309"/>
      <c r="O70" s="323"/>
      <c r="P70" s="324">
        <v>781</v>
      </c>
      <c r="Q70" s="325">
        <f>IF(K70=0,0,AI$2-K70)</f>
        <v>2486</v>
      </c>
      <c r="R70" s="326">
        <v>54</v>
      </c>
      <c r="S70" s="326">
        <v>1232.5</v>
      </c>
      <c r="T70" s="327">
        <f>IF(AK$2=0," ",IF(AM$2=0," ",IF(S70=0," ",IF(AO70=0," ",(S70-AO70)/(AM$2)))))</f>
        <v>3.6607142857142856</v>
      </c>
      <c r="U70" s="327">
        <f>IF(AK$2=0," ",IF(S70=0," ",IF(P70=0," ",(S70-P70)/AK$2)))</f>
        <v>8.0625</v>
      </c>
      <c r="V70" s="328">
        <f>IF(AK$2=0," ",IF(U70=0," ",(U70/U$71)*100))</f>
        <v>100</v>
      </c>
      <c r="W70" s="327">
        <f>IF(AK$2=0,P70/Q70,S70/Q70)</f>
        <v>0.49577634754625904</v>
      </c>
      <c r="X70" s="329">
        <f>IF(W70=0," ",(W70/W$71)*100)</f>
        <v>100</v>
      </c>
      <c r="Y70" s="755"/>
      <c r="Z70" s="755"/>
      <c r="AA70" s="755"/>
      <c r="AB70" s="755"/>
      <c r="AC70" s="335" t="e">
        <f>(AB70/$AB$71)*100</f>
        <v>#DIV/0!</v>
      </c>
      <c r="AD70" s="714">
        <f>U70+W70</f>
        <v>8.5582763475462595</v>
      </c>
      <c r="AE70" s="704" t="s">
        <v>219</v>
      </c>
      <c r="AF70" s="703">
        <v>41617</v>
      </c>
      <c r="AG70" s="694">
        <f t="shared" ref="AG70:AG102" si="33">+AF70-K70</f>
        <v>378</v>
      </c>
      <c r="AH70" s="695">
        <v>34.5</v>
      </c>
      <c r="AI70" s="689"/>
      <c r="AJ70" s="40" t="str">
        <f>IF(AI70="ET","ET",IF(AI70=0," ",K70-AI70))</f>
        <v xml:space="preserve"> </v>
      </c>
      <c r="AK70" s="17">
        <v>3.2399999999999998E-2</v>
      </c>
      <c r="AL70" s="48">
        <v>0</v>
      </c>
      <c r="AM70" s="48">
        <v>0</v>
      </c>
      <c r="AN70" s="49">
        <f>IF(AJ70="ET",0,IF(AJ70=0," ",IF(AJ70&lt;1004,60,IF(AJ70&lt;1339,40,IF(AJ70&lt;1704,20,IF(AJ70&lt;3927,0,20))))))</f>
        <v>20</v>
      </c>
      <c r="AO70" s="326">
        <v>1130</v>
      </c>
    </row>
    <row r="71" spans="1:42" ht="12" thickBot="1" x14ac:dyDescent="0.25">
      <c r="A71" s="310"/>
      <c r="B71" s="311">
        <f>COUNTA(A70)</f>
        <v>1</v>
      </c>
      <c r="C71" s="376" t="s">
        <v>42</v>
      </c>
      <c r="D71" s="376"/>
      <c r="E71" s="376"/>
      <c r="F71" s="312" t="s">
        <v>41</v>
      </c>
      <c r="G71" s="307">
        <f>AVERAGEA(G70)</f>
        <v>1.4</v>
      </c>
      <c r="H71" s="307">
        <f>AVERAGEA(H70)</f>
        <v>67</v>
      </c>
      <c r="I71" s="307">
        <f>AVERAGEA(I70)</f>
        <v>95</v>
      </c>
      <c r="J71" s="338">
        <f>AVERAGEA(J70)</f>
        <v>31</v>
      </c>
      <c r="K71" s="313" t="s">
        <v>1</v>
      </c>
      <c r="L71" s="339">
        <f>AVERAGEA(L70)</f>
        <v>88</v>
      </c>
      <c r="M71" s="299">
        <f>AVERAGEA(M70)</f>
        <v>601</v>
      </c>
      <c r="N71" s="340" t="e">
        <f>AVERAGEA(N70)</f>
        <v>#DIV/0!</v>
      </c>
      <c r="O71" s="341"/>
      <c r="P71" s="314">
        <f>AVERAGEA(P70)</f>
        <v>781</v>
      </c>
      <c r="Q71" s="297">
        <f>AVERAGEA(Q70)</f>
        <v>2486</v>
      </c>
      <c r="R71" s="297">
        <f>AVERAGEA(R70)</f>
        <v>54</v>
      </c>
      <c r="S71" s="297">
        <f t="shared" ref="S71:W71" si="34">AVERAGEA(S70)</f>
        <v>1232.5</v>
      </c>
      <c r="T71" s="638">
        <f t="shared" si="34"/>
        <v>3.6607142857142856</v>
      </c>
      <c r="U71" s="638">
        <f t="shared" si="34"/>
        <v>8.0625</v>
      </c>
      <c r="V71" s="638"/>
      <c r="W71" s="638">
        <f t="shared" si="34"/>
        <v>0.49577634754625904</v>
      </c>
      <c r="X71" s="697"/>
      <c r="Y71" s="756"/>
      <c r="Z71" s="756"/>
      <c r="AA71" s="756"/>
      <c r="AB71" s="799" t="e">
        <f>AVERAGEA(AB70)</f>
        <v>#DIV/0!</v>
      </c>
      <c r="AC71" s="756"/>
      <c r="AD71" s="684"/>
      <c r="AE71" s="684"/>
      <c r="AF71" s="685"/>
      <c r="AG71" s="645"/>
      <c r="AH71" s="276"/>
      <c r="AI71" s="277"/>
      <c r="AJ71" s="275"/>
      <c r="AK71" s="275"/>
      <c r="AL71" s="275"/>
      <c r="AM71" s="275"/>
      <c r="AN71" s="220"/>
      <c r="AO71" s="220"/>
    </row>
    <row r="72" spans="1:42" ht="20.25" thickBot="1" x14ac:dyDescent="0.25">
      <c r="A72" s="1223" t="s">
        <v>240</v>
      </c>
      <c r="B72" s="1224"/>
      <c r="C72" s="1224"/>
      <c r="D72" s="1224"/>
      <c r="E72" s="1224"/>
      <c r="F72" s="1224"/>
      <c r="G72" s="1224"/>
      <c r="H72" s="1224"/>
      <c r="I72" s="1224"/>
      <c r="J72" s="1224"/>
      <c r="K72" s="1109"/>
      <c r="L72" s="1109"/>
      <c r="M72" s="1109"/>
      <c r="N72" s="1109"/>
      <c r="O72" s="1109"/>
      <c r="P72" s="1109"/>
      <c r="Q72" s="1109"/>
      <c r="R72" s="1109"/>
      <c r="S72" s="1109"/>
      <c r="T72" s="1109"/>
      <c r="U72" s="1109"/>
      <c r="V72" s="1109"/>
      <c r="W72" s="1109"/>
      <c r="X72" s="1109"/>
      <c r="Y72" s="801"/>
      <c r="Z72" s="801"/>
      <c r="AA72" s="801"/>
      <c r="AB72" s="801"/>
      <c r="AC72" s="801"/>
      <c r="AD72" s="684"/>
      <c r="AE72" s="684"/>
      <c r="AF72" s="685"/>
      <c r="AG72" s="645"/>
      <c r="AH72" s="276"/>
      <c r="AI72" s="277"/>
      <c r="AJ72" s="275"/>
      <c r="AK72" s="275"/>
      <c r="AL72" s="275"/>
      <c r="AM72" s="275"/>
      <c r="AN72" s="275"/>
      <c r="AO72" s="287"/>
    </row>
    <row r="73" spans="1:42" ht="15" thickBot="1" x14ac:dyDescent="0.25">
      <c r="A73" s="302">
        <v>68</v>
      </c>
      <c r="B73" s="303" t="s">
        <v>173</v>
      </c>
      <c r="C73" s="304" t="s">
        <v>231</v>
      </c>
      <c r="D73" s="602" t="s">
        <v>233</v>
      </c>
      <c r="E73" s="305" t="s">
        <v>186</v>
      </c>
      <c r="F73" s="306" t="s">
        <v>36</v>
      </c>
      <c r="G73" s="457">
        <v>3.3</v>
      </c>
      <c r="H73" s="458">
        <v>32</v>
      </c>
      <c r="I73" s="458">
        <v>56</v>
      </c>
      <c r="J73" s="459">
        <v>6</v>
      </c>
      <c r="K73" s="321">
        <v>41209</v>
      </c>
      <c r="L73" s="293">
        <v>75</v>
      </c>
      <c r="M73" s="295">
        <v>730</v>
      </c>
      <c r="N73" s="309">
        <v>100</v>
      </c>
      <c r="O73" s="344">
        <v>0</v>
      </c>
      <c r="P73" s="345">
        <v>986</v>
      </c>
      <c r="Q73" s="346">
        <f>IF(K73=0,0,AI$2-K73)</f>
        <v>2516</v>
      </c>
      <c r="R73" s="347">
        <v>52.5</v>
      </c>
      <c r="S73" s="347">
        <v>1387.5</v>
      </c>
      <c r="T73" s="327">
        <f>IF(AK$2=0," ",IF(AM$2=0," ",IF(S73=0," ",IF(AO73=0," ",(S73-AO73)/(AM$2)))))</f>
        <v>2.7678571428571428</v>
      </c>
      <c r="U73" s="327">
        <f>IF(AK$2=0," ",IF(S73=0," ",IF(P73=0," ",(S73-P73)/AK$2)))</f>
        <v>7.1696428571428568</v>
      </c>
      <c r="V73" s="328">
        <f>IF(AK$2=0," ",IF(U73=0," ",(U73/U$74)*100))</f>
        <v>100</v>
      </c>
      <c r="W73" s="327">
        <f>IF(AK$2=0,P73/Q73,S73/Q73)</f>
        <v>0.55147058823529416</v>
      </c>
      <c r="X73" s="716">
        <f>IF(W73=0," ",(W73/W$74)*100)</f>
        <v>100</v>
      </c>
      <c r="Y73" s="811">
        <v>37</v>
      </c>
      <c r="Z73" s="812">
        <v>52</v>
      </c>
      <c r="AA73" s="813">
        <v>6.7</v>
      </c>
      <c r="AB73" s="813">
        <v>1210</v>
      </c>
      <c r="AC73" s="814">
        <f>(AB73/$AB$74)*100</f>
        <v>100</v>
      </c>
      <c r="AD73" s="810">
        <f>U73+W73</f>
        <v>7.7211134453781511</v>
      </c>
      <c r="AE73" s="704" t="s">
        <v>218</v>
      </c>
      <c r="AF73" s="703">
        <v>41561</v>
      </c>
      <c r="AG73" s="694">
        <f t="shared" si="33"/>
        <v>352</v>
      </c>
      <c r="AH73" s="695">
        <v>37</v>
      </c>
      <c r="AI73" s="689"/>
      <c r="AJ73" s="40" t="str">
        <f>IF(AI73="ET","ET",IF(AI73=0," ",K73-AI73))</f>
        <v xml:space="preserve"> </v>
      </c>
      <c r="AK73" s="17">
        <v>3.2399999999999998E-2</v>
      </c>
      <c r="AL73" s="48">
        <v>0</v>
      </c>
      <c r="AM73" s="48">
        <v>0</v>
      </c>
      <c r="AN73" s="49">
        <f>IF(AJ73="ET",0,IF(AJ73=0," ",IF(AJ73&lt;1004,60,IF(AJ73&lt;1339,40,IF(AJ73&lt;1704,20,IF(AJ73&lt;3927,0,20))))))</f>
        <v>20</v>
      </c>
      <c r="AO73" s="347">
        <v>1310</v>
      </c>
    </row>
    <row r="74" spans="1:42" s="546" customFormat="1" ht="12" thickBot="1" x14ac:dyDescent="0.25">
      <c r="A74" s="310"/>
      <c r="B74" s="311">
        <f>COUNTA(A73:A73)</f>
        <v>1</v>
      </c>
      <c r="C74" s="376" t="s">
        <v>42</v>
      </c>
      <c r="D74" s="376"/>
      <c r="E74" s="312" t="s">
        <v>41</v>
      </c>
      <c r="F74" s="337"/>
      <c r="G74" s="307">
        <f>AVERAGEA(G73:G73)</f>
        <v>3.3</v>
      </c>
      <c r="H74" s="307">
        <f>AVERAGEA(H73:H73)</f>
        <v>32</v>
      </c>
      <c r="I74" s="307">
        <f>AVERAGEA(I73:I73)</f>
        <v>56</v>
      </c>
      <c r="J74" s="338">
        <f>AVERAGEA(J73:J73)</f>
        <v>6</v>
      </c>
      <c r="K74" s="313" t="s">
        <v>1</v>
      </c>
      <c r="L74" s="314">
        <f>AVERAGEA(L73:L73)</f>
        <v>75</v>
      </c>
      <c r="M74" s="297">
        <f>AVERAGEA(M73:M73)</f>
        <v>730</v>
      </c>
      <c r="N74" s="300">
        <f>AVERAGEA(N73)</f>
        <v>100</v>
      </c>
      <c r="O74" s="315" t="s">
        <v>1</v>
      </c>
      <c r="P74" s="316">
        <f t="shared" ref="P74:U74" si="35">AVERAGEA(P73:P73)</f>
        <v>986</v>
      </c>
      <c r="Q74" s="297">
        <f t="shared" si="35"/>
        <v>2516</v>
      </c>
      <c r="R74" s="342">
        <f t="shared" si="35"/>
        <v>52.5</v>
      </c>
      <c r="S74" s="343">
        <f t="shared" si="35"/>
        <v>1387.5</v>
      </c>
      <c r="T74" s="317">
        <f t="shared" si="35"/>
        <v>2.7678571428571428</v>
      </c>
      <c r="U74" s="317">
        <f t="shared" si="35"/>
        <v>7.1696428571428568</v>
      </c>
      <c r="V74" s="318" t="s">
        <v>1</v>
      </c>
      <c r="W74" s="317">
        <f>AVERAGEA(W73:W73)</f>
        <v>0.55147058823529416</v>
      </c>
      <c r="X74" s="700" t="s">
        <v>1</v>
      </c>
      <c r="Y74" s="799">
        <f t="shared" ref="Y74:AA74" si="36">AVERAGEA(Y73)</f>
        <v>37</v>
      </c>
      <c r="Z74" s="799">
        <f t="shared" si="36"/>
        <v>52</v>
      </c>
      <c r="AA74" s="799">
        <f t="shared" si="36"/>
        <v>6.7</v>
      </c>
      <c r="AB74" s="799">
        <f>AVERAGEA(AB73)</f>
        <v>1210</v>
      </c>
      <c r="AC74" s="751"/>
      <c r="AD74" s="701"/>
      <c r="AE74" s="701"/>
      <c r="AF74" s="698"/>
      <c r="AG74" s="645"/>
      <c r="AH74" s="543"/>
      <c r="AI74" s="544"/>
      <c r="AJ74" s="542"/>
      <c r="AK74" s="542"/>
      <c r="AL74" s="542"/>
      <c r="AM74" s="542"/>
      <c r="AN74" s="542"/>
      <c r="AO74" s="547"/>
    </row>
    <row r="75" spans="1:42" ht="20.25" thickBot="1" x14ac:dyDescent="0.25">
      <c r="A75" s="1223" t="s">
        <v>239</v>
      </c>
      <c r="B75" s="1224"/>
      <c r="C75" s="1224"/>
      <c r="D75" s="1224"/>
      <c r="E75" s="1224"/>
      <c r="F75" s="1224"/>
      <c r="G75" s="1224"/>
      <c r="H75" s="1224"/>
      <c r="I75" s="1224"/>
      <c r="J75" s="1224"/>
      <c r="K75" s="1109"/>
      <c r="L75" s="1109"/>
      <c r="M75" s="1109"/>
      <c r="N75" s="1109"/>
      <c r="O75" s="1109"/>
      <c r="P75" s="1109"/>
      <c r="Q75" s="1109"/>
      <c r="R75" s="1109"/>
      <c r="S75" s="1109"/>
      <c r="T75" s="1109"/>
      <c r="U75" s="1109"/>
      <c r="V75" s="1109"/>
      <c r="W75" s="1109"/>
      <c r="X75" s="1109"/>
      <c r="Y75" s="801"/>
      <c r="Z75" s="801"/>
      <c r="AA75" s="801"/>
      <c r="AB75" s="801"/>
      <c r="AC75" s="801"/>
      <c r="AD75" s="702"/>
      <c r="AE75" s="699"/>
      <c r="AF75" s="699"/>
      <c r="AG75" s="645"/>
      <c r="AH75" s="74"/>
      <c r="AI75" s="33"/>
      <c r="AJ75" s="33"/>
      <c r="AK75" s="33"/>
      <c r="AL75" s="33"/>
      <c r="AM75" s="33"/>
      <c r="AN75" s="33"/>
      <c r="AO75" s="206"/>
    </row>
    <row r="76" spans="1:42" ht="14.25" x14ac:dyDescent="0.2">
      <c r="A76" s="366">
        <v>2</v>
      </c>
      <c r="B76" s="367">
        <v>1</v>
      </c>
      <c r="C76" s="373" t="s">
        <v>205</v>
      </c>
      <c r="D76" s="601">
        <v>1244195</v>
      </c>
      <c r="E76" s="361" t="s">
        <v>128</v>
      </c>
      <c r="F76" s="362" t="s">
        <v>36</v>
      </c>
      <c r="G76" s="460">
        <v>2.9</v>
      </c>
      <c r="H76" s="461">
        <v>84</v>
      </c>
      <c r="I76" s="461">
        <v>121</v>
      </c>
      <c r="J76" s="462">
        <v>20</v>
      </c>
      <c r="K76" s="356">
        <v>41240</v>
      </c>
      <c r="L76" s="323">
        <v>90</v>
      </c>
      <c r="M76" s="325">
        <v>611</v>
      </c>
      <c r="N76" s="354"/>
      <c r="O76" s="323"/>
      <c r="P76" s="352">
        <v>799</v>
      </c>
      <c r="Q76" s="346">
        <f>IF(K76=0,0,AI$2-K76)</f>
        <v>2485</v>
      </c>
      <c r="R76" s="347">
        <v>52</v>
      </c>
      <c r="S76" s="347">
        <v>1215</v>
      </c>
      <c r="T76" s="327">
        <f>IF(AK$2=0," ",IF(AM$2=0," ",IF(S76=0," ",IF(AO76=0," ",(S76-AO76)/(AM$2)))))</f>
        <v>2.6785714285714284</v>
      </c>
      <c r="U76" s="327">
        <f>IF(AK$2=0," ",IF(S76=0," ",IF(P76=0," ",(S76-P76)/AK$2)))</f>
        <v>7.4285714285714288</v>
      </c>
      <c r="V76" s="328">
        <f>IF(AK$2=0," ",IF(U76=0," ",(U76/U$79)*100))</f>
        <v>97.461928934010146</v>
      </c>
      <c r="W76" s="327">
        <f>IF(AK$2=0,P76/Q76,S76/Q76)</f>
        <v>0.48893360160965793</v>
      </c>
      <c r="X76" s="716">
        <f>IF(W76=0," ",(W76/W$79)*100)</f>
        <v>100.92956681482326</v>
      </c>
      <c r="Y76" s="804"/>
      <c r="Z76" s="328"/>
      <c r="AA76" s="328"/>
      <c r="AB76" s="328"/>
      <c r="AC76" s="329" t="e">
        <f>(AB76/$AB$79)*100</f>
        <v>#DIV/0!</v>
      </c>
      <c r="AD76" s="774">
        <f>U76+W76</f>
        <v>7.9175050301810863</v>
      </c>
      <c r="AE76" s="706" t="s">
        <v>120</v>
      </c>
      <c r="AF76" s="214">
        <v>41617</v>
      </c>
      <c r="AG76" s="215">
        <f t="shared" si="33"/>
        <v>377</v>
      </c>
      <c r="AH76" s="72">
        <v>37.5</v>
      </c>
      <c r="AI76" s="42"/>
      <c r="AJ76" s="40" t="str">
        <f>IF(AI76="ET","ET",IF(AI76=0," ",K76-AI76))</f>
        <v xml:space="preserve"> </v>
      </c>
      <c r="AK76" s="17">
        <v>3.2000000000000001E-2</v>
      </c>
      <c r="AL76" s="48">
        <f>IF(AJ76="ET",0,IF(AJ76=0," ",IF(AJ76&lt;1004,1.3,IF(AJ76&lt;1339,0.8,IF(AJ76&lt;1704,0.4,0)))))</f>
        <v>0</v>
      </c>
      <c r="AM76" s="48">
        <v>0</v>
      </c>
      <c r="AN76" s="49">
        <f>IF(AJ76="ET",0,IF(AJ76=0," ",IF(AJ76&lt;1004,60,IF(AJ76&lt;1339,40,IF(AJ76&lt;1704,20,IF(AJ76&lt;3927,0,20))))))</f>
        <v>20</v>
      </c>
      <c r="AO76" s="347">
        <v>1140</v>
      </c>
    </row>
    <row r="77" spans="1:42" ht="14.25" x14ac:dyDescent="0.2">
      <c r="A77" s="366">
        <v>3</v>
      </c>
      <c r="B77" s="368">
        <v>1</v>
      </c>
      <c r="C77" s="374" t="s">
        <v>205</v>
      </c>
      <c r="D77" s="596">
        <v>1244196</v>
      </c>
      <c r="E77" s="320" t="s">
        <v>204</v>
      </c>
      <c r="F77" s="363" t="s">
        <v>36</v>
      </c>
      <c r="G77" s="463">
        <v>2.9</v>
      </c>
      <c r="H77" s="458">
        <v>84</v>
      </c>
      <c r="I77" s="458">
        <v>121</v>
      </c>
      <c r="J77" s="464">
        <v>20</v>
      </c>
      <c r="K77" s="357">
        <v>41246</v>
      </c>
      <c r="L77" s="355">
        <v>95</v>
      </c>
      <c r="M77" s="332">
        <v>655</v>
      </c>
      <c r="N77" s="348"/>
      <c r="O77" s="355"/>
      <c r="P77" s="353">
        <v>830</v>
      </c>
      <c r="Q77" s="351">
        <f>IF(K77=0,0,AI$2-K77)</f>
        <v>2479</v>
      </c>
      <c r="R77" s="349">
        <v>53.5</v>
      </c>
      <c r="S77" s="349">
        <v>1277.5</v>
      </c>
      <c r="T77" s="334">
        <f>IF(AK$2=0," ",IF(AM$2=0," ",IF(S77=0," ",IF(AO77=0," ",(S77-AO77)/(AM$2)))))</f>
        <v>2.7678571428571428</v>
      </c>
      <c r="U77" s="334">
        <f>IF(AK$2=0," ",IF(S77=0," ",IF(P77=0," ",(S77-P77)/AK$2)))</f>
        <v>7.9910714285714288</v>
      </c>
      <c r="V77" s="335">
        <f>IF(AK$2=0," ",IF(U77=0," ",(U77/U$79)*100))</f>
        <v>104.84185864896524</v>
      </c>
      <c r="W77" s="334">
        <f>IF(AK$2=0,P77/Q77,S77/Q77)</f>
        <v>0.51532876159741836</v>
      </c>
      <c r="X77" s="715">
        <f>IF(W77=0," ",(W77/W$79)*100)</f>
        <v>106.37826589134833</v>
      </c>
      <c r="Y77" s="806"/>
      <c r="Z77" s="335"/>
      <c r="AA77" s="335"/>
      <c r="AB77" s="335"/>
      <c r="AC77" s="336" t="e">
        <f t="shared" ref="AC77:AC78" si="37">(AB77/$AB$79)*100</f>
        <v>#DIV/0!</v>
      </c>
      <c r="AD77" s="775">
        <f>U77+W77</f>
        <v>8.5064001901688471</v>
      </c>
      <c r="AE77" s="707" t="s">
        <v>120</v>
      </c>
      <c r="AF77" s="214">
        <v>41617</v>
      </c>
      <c r="AG77" s="39">
        <f t="shared" si="33"/>
        <v>371</v>
      </c>
      <c r="AH77" s="72">
        <v>38.5</v>
      </c>
      <c r="AI77" s="42"/>
      <c r="AJ77" s="40" t="str">
        <f>IF(AI77="ET","ET",IF(AI77=0," ",K77-AI77))</f>
        <v xml:space="preserve"> </v>
      </c>
      <c r="AK77" s="17">
        <v>3.2000000000000001E-2</v>
      </c>
      <c r="AL77" s="48">
        <f>IF(AJ77="ET",0,IF(AJ77=0," ",IF(AJ77&lt;1004,1.3,IF(AJ77&lt;1339,0.8,IF(AJ77&lt;1704,0.4,0)))))</f>
        <v>0</v>
      </c>
      <c r="AM77" s="48">
        <v>0</v>
      </c>
      <c r="AN77" s="49">
        <f>IF(AJ77="ET",0,IF(AJ77=0," ",IF(AJ77&lt;1004,60,IF(AJ77&lt;1339,40,IF(AJ77&lt;1704,20,IF(AJ77&lt;3927,0,20))))))</f>
        <v>20</v>
      </c>
      <c r="AO77" s="349">
        <v>1200</v>
      </c>
    </row>
    <row r="78" spans="1:42" ht="15" thickBot="1" x14ac:dyDescent="0.25">
      <c r="A78" s="366">
        <v>4</v>
      </c>
      <c r="B78" s="369">
        <v>1</v>
      </c>
      <c r="C78" s="375" t="s">
        <v>223</v>
      </c>
      <c r="D78" s="598">
        <v>1249780</v>
      </c>
      <c r="E78" s="364" t="s">
        <v>129</v>
      </c>
      <c r="F78" s="365" t="s">
        <v>36</v>
      </c>
      <c r="G78" s="465"/>
      <c r="H78" s="466"/>
      <c r="I78" s="466"/>
      <c r="J78" s="467"/>
      <c r="K78" s="357">
        <v>41253</v>
      </c>
      <c r="L78" s="355">
        <v>77</v>
      </c>
      <c r="M78" s="296">
        <v>663</v>
      </c>
      <c r="N78" s="298">
        <v>105</v>
      </c>
      <c r="O78" s="331">
        <v>2</v>
      </c>
      <c r="P78" s="353">
        <v>693</v>
      </c>
      <c r="Q78" s="351">
        <f>IF(K78=0,0,AI$2-K78)</f>
        <v>2472</v>
      </c>
      <c r="R78" s="349">
        <v>51</v>
      </c>
      <c r="S78" s="349">
        <v>1110</v>
      </c>
      <c r="T78" s="334">
        <f>IF(AK$2=0," ",IF(AM$2=0," ",IF(S78=0," ",IF(AO78=0," ",(S78-AO78)/(AM$2)))))</f>
        <v>1.9642857142857142</v>
      </c>
      <c r="U78" s="334">
        <f>IF(AK$2=0," ",IF(S78=0," ",IF(P78=0," ",(S78-P78)/AK$2)))</f>
        <v>7.4464285714285712</v>
      </c>
      <c r="V78" s="335">
        <f>IF(AK$2=0," ",IF(U78=0," ",(U78/U$79)*100))</f>
        <v>97.696212417024583</v>
      </c>
      <c r="W78" s="334">
        <f>IF(AK$2=0,P78/Q78,S78/Q78)</f>
        <v>0.44902912621359226</v>
      </c>
      <c r="X78" s="715">
        <f>IF(W78=0," ",(W78/W$79)*100)</f>
        <v>92.692167293828419</v>
      </c>
      <c r="Y78" s="806"/>
      <c r="Z78" s="335"/>
      <c r="AA78" s="335"/>
      <c r="AB78" s="335"/>
      <c r="AC78" s="336" t="e">
        <f t="shared" si="37"/>
        <v>#DIV/0!</v>
      </c>
      <c r="AD78" s="776">
        <f>U78+W78</f>
        <v>7.8954576976421631</v>
      </c>
      <c r="AE78" s="708" t="s">
        <v>120</v>
      </c>
      <c r="AF78" s="214">
        <v>41617</v>
      </c>
      <c r="AG78" s="644">
        <f t="shared" si="33"/>
        <v>364</v>
      </c>
      <c r="AH78" s="72">
        <v>36.5</v>
      </c>
      <c r="AI78" s="42"/>
      <c r="AJ78" s="40" t="str">
        <f>IF(AI78="ET","ET",IF(AI78=0," ",K78-AI78))</f>
        <v xml:space="preserve"> </v>
      </c>
      <c r="AK78" s="17">
        <v>3.2000000000000001E-2</v>
      </c>
      <c r="AL78" s="48">
        <f>IF(AJ78="ET",0,IF(AJ78=0," ",IF(AJ78&lt;1004,1.3,IF(AJ78&lt;1339,0.8,IF(AJ78&lt;1704,0.4,0)))))</f>
        <v>0</v>
      </c>
      <c r="AM78" s="48">
        <v>0</v>
      </c>
      <c r="AN78" s="49">
        <f>IF(AJ78="ET",0,IF(AJ78=0," ",IF(AJ78&lt;1004,60,IF(AJ78&lt;1339,40,IF(AJ78&lt;1704,20,IF(AJ78&lt;3927,0,20))))))</f>
        <v>20</v>
      </c>
      <c r="AO78" s="349">
        <v>1055</v>
      </c>
    </row>
    <row r="79" spans="1:42" s="546" customFormat="1" ht="12" thickBot="1" x14ac:dyDescent="0.25">
      <c r="A79" s="310"/>
      <c r="B79" s="311">
        <f>COUNTA(A76:A78)</f>
        <v>3</v>
      </c>
      <c r="C79" s="376" t="s">
        <v>42</v>
      </c>
      <c r="D79" s="376"/>
      <c r="E79" s="376" t="s">
        <v>41</v>
      </c>
      <c r="F79" s="312"/>
      <c r="G79" s="358">
        <f>AVERAGEA(G76:G78)</f>
        <v>2.9</v>
      </c>
      <c r="H79" s="359">
        <f>AVERAGEA(H76:H78)</f>
        <v>84</v>
      </c>
      <c r="I79" s="359">
        <f>AVERAGEA(I76:I78)</f>
        <v>121</v>
      </c>
      <c r="J79" s="360">
        <f>AVERAGEA(J76:J78)</f>
        <v>20</v>
      </c>
      <c r="K79" s="541" t="s">
        <v>1</v>
      </c>
      <c r="L79" s="314">
        <f>AVERAGEA(L76:L78)</f>
        <v>87.333333333333329</v>
      </c>
      <c r="M79" s="297">
        <f>AVERAGEA(M76:M78)</f>
        <v>643</v>
      </c>
      <c r="N79" s="300">
        <f>AVERAGEA(N76:N78)</f>
        <v>105</v>
      </c>
      <c r="O79" s="315"/>
      <c r="P79" s="316">
        <f t="shared" ref="P79:U79" si="38">AVERAGEA(P76:P78)</f>
        <v>774</v>
      </c>
      <c r="Q79" s="297">
        <f t="shared" si="38"/>
        <v>2478.6666666666665</v>
      </c>
      <c r="R79" s="342">
        <f t="shared" si="38"/>
        <v>52.166666666666664</v>
      </c>
      <c r="S79" s="343">
        <f t="shared" si="38"/>
        <v>1200.8333333333333</v>
      </c>
      <c r="T79" s="317">
        <f t="shared" si="38"/>
        <v>2.4702380952380953</v>
      </c>
      <c r="U79" s="317">
        <f t="shared" si="38"/>
        <v>7.6220238095238102</v>
      </c>
      <c r="V79" s="318"/>
      <c r="W79" s="317">
        <f>AVERAGEA(W76:W78)</f>
        <v>0.48443049647355618</v>
      </c>
      <c r="X79" s="700"/>
      <c r="Y79" s="809" t="e">
        <f t="shared" ref="Y79:AA79" si="39">AVERAGEA(Y76:Y78)</f>
        <v>#DIV/0!</v>
      </c>
      <c r="Z79" s="809" t="e">
        <f t="shared" si="39"/>
        <v>#DIV/0!</v>
      </c>
      <c r="AA79" s="809" t="e">
        <f t="shared" si="39"/>
        <v>#DIV/0!</v>
      </c>
      <c r="AB79" s="809" t="e">
        <f>AVERAGEA(AB76:AB78)</f>
        <v>#DIV/0!</v>
      </c>
      <c r="AC79" s="388"/>
      <c r="AD79" s="705"/>
      <c r="AE79" s="705"/>
      <c r="AF79" s="542"/>
      <c r="AG79" s="645"/>
      <c r="AH79" s="543"/>
      <c r="AI79" s="544"/>
      <c r="AJ79" s="542"/>
      <c r="AK79" s="542"/>
      <c r="AL79" s="542"/>
      <c r="AM79" s="542"/>
      <c r="AN79" s="542"/>
      <c r="AO79" s="545"/>
    </row>
    <row r="80" spans="1:42" ht="20.25" thickBot="1" x14ac:dyDescent="0.25">
      <c r="A80" s="1223" t="s">
        <v>238</v>
      </c>
      <c r="B80" s="1224"/>
      <c r="C80" s="1224"/>
      <c r="D80" s="1224"/>
      <c r="E80" s="1224"/>
      <c r="F80" s="1224"/>
      <c r="G80" s="1109"/>
      <c r="H80" s="1109"/>
      <c r="I80" s="1109"/>
      <c r="J80" s="1109"/>
      <c r="K80" s="1109"/>
      <c r="L80" s="1109"/>
      <c r="M80" s="1109"/>
      <c r="N80" s="1109"/>
      <c r="O80" s="1109"/>
      <c r="P80" s="1109"/>
      <c r="Q80" s="1109"/>
      <c r="R80" s="1109"/>
      <c r="S80" s="1109"/>
      <c r="T80" s="1109"/>
      <c r="U80" s="1109"/>
      <c r="V80" s="1109"/>
      <c r="W80" s="1109"/>
      <c r="X80" s="1109"/>
      <c r="Y80" s="801"/>
      <c r="Z80" s="801"/>
      <c r="AA80" s="801"/>
      <c r="AB80" s="801"/>
      <c r="AC80" s="801"/>
      <c r="AD80" s="717"/>
      <c r="AE80" s="33"/>
      <c r="AF80" s="33"/>
      <c r="AG80" s="645"/>
      <c r="AH80" s="74"/>
      <c r="AI80" s="33"/>
      <c r="AJ80" s="33"/>
      <c r="AK80" s="33"/>
      <c r="AL80" s="33"/>
      <c r="AM80" s="33"/>
      <c r="AN80" s="33"/>
      <c r="AO80" s="206"/>
    </row>
    <row r="81" spans="1:44" ht="15.75" customHeight="1" x14ac:dyDescent="0.2">
      <c r="A81" s="471">
        <v>69</v>
      </c>
      <c r="B81" s="497">
        <v>6</v>
      </c>
      <c r="C81" s="473" t="s">
        <v>208</v>
      </c>
      <c r="D81" s="599">
        <v>1561755</v>
      </c>
      <c r="E81" s="361" t="s">
        <v>183</v>
      </c>
      <c r="F81" s="362" t="s">
        <v>36</v>
      </c>
      <c r="G81" s="460">
        <v>-0.4</v>
      </c>
      <c r="H81" s="461">
        <v>68</v>
      </c>
      <c r="I81" s="461">
        <v>103</v>
      </c>
      <c r="J81" s="462">
        <v>26</v>
      </c>
      <c r="K81" s="380">
        <v>41187</v>
      </c>
      <c r="L81" s="381">
        <v>78</v>
      </c>
      <c r="M81" s="295">
        <v>787</v>
      </c>
      <c r="N81" s="309">
        <v>100</v>
      </c>
      <c r="O81" s="344">
        <v>1</v>
      </c>
      <c r="P81" s="352">
        <v>1007</v>
      </c>
      <c r="Q81" s="346">
        <f>IF(K81=0,0,AI$2-K81)</f>
        <v>2538</v>
      </c>
      <c r="R81" s="378">
        <v>53</v>
      </c>
      <c r="S81" s="378">
        <v>1472.5</v>
      </c>
      <c r="T81" s="327">
        <f>IF(AK$2=0," ",IF(AM$2=0," ",IF(S81=0," ",IF(AO81=0," ",(S81-AO81)/(AM$2)))))</f>
        <v>2.7678571428571428</v>
      </c>
      <c r="U81" s="327">
        <f>IF(AK$2=0," ",IF(S81=0," ",IF(P81=0," ",(S81-P81)/AK$2)))</f>
        <v>8.3125</v>
      </c>
      <c r="V81" s="328">
        <f>IF(AK$2=0," ",IF(U81=0," ",(U81/U$84)*100))</f>
        <v>105.83554376657824</v>
      </c>
      <c r="W81" s="327">
        <f>IF(AK$2=0,P81/Q81,S81/Q81)</f>
        <v>0.58018124507486213</v>
      </c>
      <c r="X81" s="716">
        <f>IF(W81=0," ",(W81/W$84)*100)</f>
        <v>105.17155202920834</v>
      </c>
      <c r="Y81" s="804">
        <v>34.5</v>
      </c>
      <c r="Z81" s="787">
        <v>51</v>
      </c>
      <c r="AA81" s="805">
        <v>5.9</v>
      </c>
      <c r="AB81" s="328">
        <v>1225</v>
      </c>
      <c r="AC81" s="329">
        <f>(AB81/$AB$84)*100</f>
        <v>104.40340909090911</v>
      </c>
      <c r="AD81" s="774">
        <f>U81+W81</f>
        <v>8.8926812450748614</v>
      </c>
      <c r="AE81" s="706" t="s">
        <v>68</v>
      </c>
      <c r="AF81" s="119">
        <v>41561</v>
      </c>
      <c r="AG81" s="215">
        <f t="shared" si="33"/>
        <v>374</v>
      </c>
      <c r="AH81" s="72">
        <v>34.5</v>
      </c>
      <c r="AI81" s="42"/>
      <c r="AJ81" s="40" t="str">
        <f>IF(AI81="ET","ET",IF(AI81=0," ",K81-AI81))</f>
        <v xml:space="preserve"> </v>
      </c>
      <c r="AK81" s="17">
        <v>3.2000000000000001E-2</v>
      </c>
      <c r="AL81" s="48">
        <f>IF(AJ81="ET",0,IF(AJ81=0," ",IF(AJ81&lt;1004,1.3,IF(AJ81&lt;1339,0.8,IF(AJ81&lt;1704,0.4,0)))))</f>
        <v>0</v>
      </c>
      <c r="AM81" s="48">
        <v>0</v>
      </c>
      <c r="AN81" s="49">
        <f>IF(AJ81="ET",0,IF(AJ81=0," ",IF(AJ81&lt;1004,60,IF(AJ81&lt;1339,40,IF(AJ81&lt;1704,20,IF(AJ81&lt;3927,0,20))))))</f>
        <v>20</v>
      </c>
      <c r="AO81" s="378">
        <v>1395</v>
      </c>
      <c r="AP81" s="53"/>
      <c r="AQ81" s="123"/>
      <c r="AR81" s="129"/>
    </row>
    <row r="82" spans="1:44" ht="15.75" customHeight="1" x14ac:dyDescent="0.2">
      <c r="A82" s="476">
        <v>70</v>
      </c>
      <c r="B82" s="498">
        <v>6</v>
      </c>
      <c r="C82" s="478" t="s">
        <v>209</v>
      </c>
      <c r="D82" s="595">
        <v>1596497</v>
      </c>
      <c r="E82" s="320" t="s">
        <v>184</v>
      </c>
      <c r="F82" s="363" t="s">
        <v>36</v>
      </c>
      <c r="G82" s="463">
        <v>-2.5</v>
      </c>
      <c r="H82" s="458">
        <v>57</v>
      </c>
      <c r="I82" s="458">
        <v>93</v>
      </c>
      <c r="J82" s="464">
        <v>23</v>
      </c>
      <c r="K82" s="382">
        <v>41162</v>
      </c>
      <c r="L82" s="383">
        <v>54</v>
      </c>
      <c r="M82" s="296">
        <v>722</v>
      </c>
      <c r="N82" s="298">
        <v>100</v>
      </c>
      <c r="O82" s="331">
        <v>1</v>
      </c>
      <c r="P82" s="353">
        <v>921</v>
      </c>
      <c r="Q82" s="351">
        <f>IF(K82=0,0,AI$2-K82)</f>
        <v>2563</v>
      </c>
      <c r="R82" s="377">
        <v>52</v>
      </c>
      <c r="S82" s="377">
        <v>1265</v>
      </c>
      <c r="T82" s="334">
        <f>IF(AK$2=0," ",IF(AM$2=0," ",IF(S82=0," ",IF(AO82=0," ",(S82-AO82)/(AM$2)))))</f>
        <v>3.0357142857142856</v>
      </c>
      <c r="U82" s="334">
        <f>IF(AK$2=0," ",IF(S82=0," ",IF(P82=0," ",(S82-P82)/AK$2)))</f>
        <v>6.1428571428571432</v>
      </c>
      <c r="V82" s="335">
        <f>IF(AK$2=0," ",IF(U82=0," ",(U82/U$84)*100))</f>
        <v>78.211443728685111</v>
      </c>
      <c r="W82" s="334">
        <f>IF(AK$2=0,P82/Q82,S82/Q82)</f>
        <v>0.49356223175965663</v>
      </c>
      <c r="X82" s="715">
        <f>IF(W82=0," ",(W82/W$84)*100)</f>
        <v>89.469810301201676</v>
      </c>
      <c r="Y82" s="806">
        <v>31</v>
      </c>
      <c r="Z82" s="785">
        <v>50.5</v>
      </c>
      <c r="AA82" s="785">
        <v>5.3</v>
      </c>
      <c r="AB82" s="335">
        <v>1060</v>
      </c>
      <c r="AC82" s="336">
        <f t="shared" ref="AC82:AC83" si="40">(AB82/$AB$84)*100</f>
        <v>90.340909090909093</v>
      </c>
      <c r="AD82" s="775">
        <f>U82+W82</f>
        <v>6.6364193746167999</v>
      </c>
      <c r="AE82" s="707" t="s">
        <v>68</v>
      </c>
      <c r="AF82" s="119">
        <v>41561</v>
      </c>
      <c r="AG82" s="39">
        <f t="shared" si="33"/>
        <v>399</v>
      </c>
      <c r="AH82" s="72">
        <v>31</v>
      </c>
      <c r="AI82" s="42"/>
      <c r="AJ82" s="40"/>
      <c r="AK82" s="17"/>
      <c r="AL82" s="48"/>
      <c r="AM82" s="48"/>
      <c r="AN82" s="49"/>
      <c r="AO82" s="377">
        <v>1180</v>
      </c>
      <c r="AP82" s="53"/>
      <c r="AQ82" s="123"/>
      <c r="AR82" s="129"/>
    </row>
    <row r="83" spans="1:44" ht="15.75" customHeight="1" thickBot="1" x14ac:dyDescent="0.25">
      <c r="A83" s="482">
        <v>71</v>
      </c>
      <c r="B83" s="499">
        <v>6</v>
      </c>
      <c r="C83" s="496" t="s">
        <v>210</v>
      </c>
      <c r="D83" s="600">
        <v>1596496</v>
      </c>
      <c r="E83" s="372" t="s">
        <v>185</v>
      </c>
      <c r="F83" s="365" t="s">
        <v>36</v>
      </c>
      <c r="G83" s="463">
        <v>-0.8</v>
      </c>
      <c r="H83" s="458">
        <v>57</v>
      </c>
      <c r="I83" s="458">
        <v>81</v>
      </c>
      <c r="J83" s="464">
        <v>20</v>
      </c>
      <c r="K83" s="382">
        <v>41170</v>
      </c>
      <c r="L83" s="383">
        <v>74</v>
      </c>
      <c r="M83" s="379">
        <v>805</v>
      </c>
      <c r="N83" s="298">
        <v>100</v>
      </c>
      <c r="O83" s="331">
        <v>1</v>
      </c>
      <c r="P83" s="353">
        <v>975</v>
      </c>
      <c r="Q83" s="351">
        <f>IF(K83=0,0,AI$2-K83)</f>
        <v>2555</v>
      </c>
      <c r="R83" s="377">
        <v>52</v>
      </c>
      <c r="S83" s="377">
        <v>1485</v>
      </c>
      <c r="T83" s="334">
        <f>IF(AK$2=0," ",IF(AM$2=0," ",IF(S83=0," ",IF(AO83=0," ",(S83-AO83)/(AM$2)))))</f>
        <v>3.75</v>
      </c>
      <c r="U83" s="334">
        <f>IF(AK$2=0," ",IF(S83=0," ",IF(P83=0," ",(S83-P83)/AK$2)))</f>
        <v>9.1071428571428577</v>
      </c>
      <c r="V83" s="335">
        <f>IF(AK$2=0," ",IF(U83=0," ",(U83/U$84)*100))</f>
        <v>115.95301250473665</v>
      </c>
      <c r="W83" s="334">
        <f>IF(AK$2=0,P83/Q83,S83/Q83)</f>
        <v>0.58121330724070452</v>
      </c>
      <c r="X83" s="715">
        <f>IF(W83=0," ",(W83/W$84)*100)</f>
        <v>105.35863766959001</v>
      </c>
      <c r="Y83" s="807">
        <v>36</v>
      </c>
      <c r="Z83" s="791">
        <v>50</v>
      </c>
      <c r="AA83" s="791">
        <v>5.2</v>
      </c>
      <c r="AB83" s="790">
        <v>1235</v>
      </c>
      <c r="AC83" s="808">
        <f t="shared" si="40"/>
        <v>105.25568181818184</v>
      </c>
      <c r="AD83" s="776">
        <f>U83+W83</f>
        <v>9.6883561643835616</v>
      </c>
      <c r="AE83" s="708" t="s">
        <v>68</v>
      </c>
      <c r="AF83" s="119">
        <v>41561</v>
      </c>
      <c r="AG83" s="644">
        <f t="shared" si="33"/>
        <v>391</v>
      </c>
      <c r="AH83" s="72">
        <v>36</v>
      </c>
      <c r="AI83" s="42"/>
      <c r="AJ83" s="40" t="str">
        <f>IF(AI83="ET","ET",IF(AI83=0," ",K83-AI83))</f>
        <v xml:space="preserve"> </v>
      </c>
      <c r="AK83" s="17">
        <v>3.2000000000000001E-2</v>
      </c>
      <c r="AL83" s="48">
        <f>IF(AJ83="ET",0,IF(AJ83=0," ",IF(AJ83&lt;1004,1.3,IF(AJ83&lt;1339,0.8,IF(AJ83&lt;1704,0.4,0)))))</f>
        <v>0</v>
      </c>
      <c r="AM83" s="48">
        <v>0</v>
      </c>
      <c r="AN83" s="49">
        <f>IF(AJ83="ET",0,IF(AJ83=0," ",IF(AJ83&lt;1004,60,IF(AJ83&lt;1339,40,IF(AJ83&lt;1704,20,IF(AJ83&lt;3927,0,20))))))</f>
        <v>20</v>
      </c>
      <c r="AO83" s="377">
        <v>1380</v>
      </c>
      <c r="AP83" s="53"/>
      <c r="AQ83" s="123"/>
      <c r="AR83" s="129"/>
    </row>
    <row r="84" spans="1:44" s="546" customFormat="1" ht="15.75" customHeight="1" thickBot="1" x14ac:dyDescent="0.25">
      <c r="A84" s="310"/>
      <c r="B84" s="311">
        <f>COUNTA(A81:A83)</f>
        <v>3</v>
      </c>
      <c r="C84" s="376" t="s">
        <v>42</v>
      </c>
      <c r="D84" s="376"/>
      <c r="E84" s="376" t="s">
        <v>41</v>
      </c>
      <c r="F84" s="312"/>
      <c r="G84" s="538">
        <f>AVERAGEA(G81:G83)</f>
        <v>-1.2333333333333334</v>
      </c>
      <c r="H84" s="539">
        <f>AVERAGEA(H81:H83)</f>
        <v>60.666666666666664</v>
      </c>
      <c r="I84" s="539"/>
      <c r="J84" s="540"/>
      <c r="K84" s="548" t="s">
        <v>1</v>
      </c>
      <c r="L84" s="314">
        <f>AVERAGEA(L81:L83)</f>
        <v>68.666666666666671</v>
      </c>
      <c r="M84" s="297">
        <f>AVERAGEA(M81:M83)</f>
        <v>771.33333333333337</v>
      </c>
      <c r="N84" s="300">
        <f>AVERAGEA(N81:N83)</f>
        <v>100</v>
      </c>
      <c r="O84" s="549" t="s">
        <v>1</v>
      </c>
      <c r="P84" s="316">
        <f t="shared" ref="P84:U84" si="41">AVERAGEA(P81:P83)</f>
        <v>967.66666666666663</v>
      </c>
      <c r="Q84" s="297">
        <f t="shared" si="41"/>
        <v>2552</v>
      </c>
      <c r="R84" s="342">
        <f t="shared" si="41"/>
        <v>52.333333333333336</v>
      </c>
      <c r="S84" s="343">
        <f t="shared" si="41"/>
        <v>1407.5</v>
      </c>
      <c r="T84" s="317">
        <f t="shared" si="41"/>
        <v>3.1845238095238098</v>
      </c>
      <c r="U84" s="317">
        <f t="shared" si="41"/>
        <v>7.854166666666667</v>
      </c>
      <c r="V84" s="318"/>
      <c r="W84" s="317">
        <f>AVERAGEA(W81:W83)</f>
        <v>0.55165226135840773</v>
      </c>
      <c r="X84" s="319"/>
      <c r="Y84" s="799">
        <f t="shared" ref="Y84:AA84" si="42">AVERAGEA(Y81:Y83)</f>
        <v>33.833333333333336</v>
      </c>
      <c r="Z84" s="799">
        <f t="shared" si="42"/>
        <v>50.5</v>
      </c>
      <c r="AA84" s="799">
        <f t="shared" si="42"/>
        <v>5.4666666666666659</v>
      </c>
      <c r="AB84" s="799">
        <f>AVERAGEA(AB81:AB83)</f>
        <v>1173.3333333333333</v>
      </c>
      <c r="AC84" s="751"/>
      <c r="AD84" s="722"/>
      <c r="AE84" s="705"/>
      <c r="AF84" s="542"/>
      <c r="AG84" s="645"/>
      <c r="AH84" s="543"/>
      <c r="AI84" s="544"/>
      <c r="AJ84" s="542"/>
      <c r="AK84" s="542"/>
      <c r="AL84" s="542"/>
      <c r="AM84" s="542"/>
      <c r="AN84" s="542"/>
      <c r="AO84" s="550"/>
    </row>
    <row r="85" spans="1:44" ht="15.75" customHeight="1" thickBot="1" x14ac:dyDescent="0.25">
      <c r="A85" s="1223" t="s">
        <v>92</v>
      </c>
      <c r="B85" s="1224"/>
      <c r="C85" s="1224"/>
      <c r="D85" s="1224"/>
      <c r="E85" s="1224"/>
      <c r="F85" s="1224"/>
      <c r="G85" s="1109"/>
      <c r="H85" s="1109"/>
      <c r="I85" s="1109"/>
      <c r="J85" s="1109"/>
      <c r="K85" s="1109"/>
      <c r="L85" s="1109"/>
      <c r="M85" s="1109"/>
      <c r="N85" s="1109"/>
      <c r="O85" s="1109"/>
      <c r="P85" s="1109"/>
      <c r="Q85" s="1109"/>
      <c r="R85" s="1109"/>
      <c r="S85" s="1109"/>
      <c r="T85" s="1109"/>
      <c r="U85" s="1109"/>
      <c r="V85" s="1109"/>
      <c r="W85" s="1109"/>
      <c r="X85" s="1109"/>
      <c r="Y85" s="801"/>
      <c r="Z85" s="801"/>
      <c r="AA85" s="801"/>
      <c r="AB85" s="801"/>
      <c r="AC85" s="801"/>
      <c r="AD85" s="717"/>
      <c r="AE85" s="33"/>
      <c r="AF85" s="33"/>
      <c r="AG85" s="645"/>
      <c r="AH85" s="74"/>
      <c r="AI85" s="33"/>
      <c r="AJ85" s="33"/>
      <c r="AK85" s="33"/>
      <c r="AL85" s="33"/>
      <c r="AM85" s="33"/>
      <c r="AN85" s="33"/>
      <c r="AO85" s="54"/>
    </row>
    <row r="86" spans="1:44" ht="15.75" customHeight="1" x14ac:dyDescent="0.2">
      <c r="A86" s="471">
        <v>40</v>
      </c>
      <c r="B86" s="500">
        <v>6</v>
      </c>
      <c r="C86" s="501" t="s">
        <v>141</v>
      </c>
      <c r="D86" s="603">
        <v>2716514</v>
      </c>
      <c r="E86" s="502" t="s">
        <v>172</v>
      </c>
      <c r="F86" s="503" t="s">
        <v>36</v>
      </c>
      <c r="G86" s="460">
        <v>-1.2</v>
      </c>
      <c r="H86" s="461">
        <v>83.8</v>
      </c>
      <c r="I86" s="461">
        <v>128.6</v>
      </c>
      <c r="J86" s="462">
        <v>16.3</v>
      </c>
      <c r="K86" s="504">
        <v>41165</v>
      </c>
      <c r="L86" s="505">
        <v>70</v>
      </c>
      <c r="M86" s="389">
        <v>717</v>
      </c>
      <c r="N86" s="390">
        <v>107</v>
      </c>
      <c r="O86" s="391">
        <v>11</v>
      </c>
      <c r="P86" s="534">
        <v>1023</v>
      </c>
      <c r="Q86" s="346">
        <f t="shared" ref="Q86:Q91" si="43">IF(K86=0,0,AI$2-K86)</f>
        <v>2560</v>
      </c>
      <c r="R86" s="347">
        <v>51.5</v>
      </c>
      <c r="S86" s="347">
        <v>1402.5</v>
      </c>
      <c r="T86" s="327">
        <f t="shared" ref="T86:T91" si="44">IF(AK$2=0," ",IF(AM$2=0," ",IF(S86=0," ",IF(AO86=0," ",(S86-AO86)/(AM$2)))))</f>
        <v>2.4107142857142856</v>
      </c>
      <c r="U86" s="327">
        <f t="shared" ref="U86:U91" si="45">IF(AK$2=0," ",IF(S86=0," ",IF(P86=0," ",(S86-P86)/AK$2)))</f>
        <v>6.7767857142857144</v>
      </c>
      <c r="V86" s="328">
        <f t="shared" ref="V86:V91" si="46">IF(AK$2=0," ",IF(U86=0," ",(U86/U$92)*100))</f>
        <v>91.796008869179587</v>
      </c>
      <c r="W86" s="327">
        <f t="shared" ref="W86:W91" si="47">IF(AK$2=0,P86/Q86,S86/Q86)</f>
        <v>0.5478515625</v>
      </c>
      <c r="X86" s="772">
        <f t="shared" ref="X86:X91" si="48">IF(W86=0," ",(W86/W$92)*100)</f>
        <v>99.992050139681126</v>
      </c>
      <c r="Y86" s="777">
        <v>36.299999999999997</v>
      </c>
      <c r="Z86" s="438">
        <v>50</v>
      </c>
      <c r="AA86" s="326">
        <v>5.0999999999999996</v>
      </c>
      <c r="AB86" s="438">
        <v>1161</v>
      </c>
      <c r="AC86" s="335">
        <f t="shared" ref="AC86:AC91" si="49">(AB86/$AB$92)*100</f>
        <v>101.82721824294694</v>
      </c>
      <c r="AD86" s="774">
        <f t="shared" ref="AD86:AD91" si="50">U86+W86</f>
        <v>7.3246372767857144</v>
      </c>
      <c r="AE86" s="706" t="s">
        <v>93</v>
      </c>
      <c r="AF86" s="119">
        <v>41561</v>
      </c>
      <c r="AG86" s="215">
        <f t="shared" si="33"/>
        <v>396</v>
      </c>
      <c r="AH86" s="72">
        <v>38</v>
      </c>
      <c r="AI86" s="42"/>
      <c r="AJ86" s="40" t="str">
        <f>IF(AI86="ET","ET",IF(AI86=0," ",K86-AI86))</f>
        <v xml:space="preserve"> </v>
      </c>
      <c r="AK86" s="17">
        <v>5.4300000000000001E-2</v>
      </c>
      <c r="AL86" s="48">
        <f>IF(AJ86="ET",0,IF(AJ86=0," ",IF(AJ86&lt;1004,1.3,IF(AJ86&lt;1339,0.8,IF(AJ86&lt;1704,0.4,0)))))</f>
        <v>0</v>
      </c>
      <c r="AM86" s="48">
        <v>0</v>
      </c>
      <c r="AN86" s="49">
        <f>IF(AJ86="ET",0,IF(AJ86=0," ",IF(AJ86&lt;1004,60,IF(AJ86&lt;1339,40,IF(AJ86&lt;1704,20,IF(AJ86&lt;3927,0,20))))))</f>
        <v>20</v>
      </c>
      <c r="AO86" s="347">
        <v>1335</v>
      </c>
    </row>
    <row r="87" spans="1:44" ht="15.75" customHeight="1" x14ac:dyDescent="0.2">
      <c r="A87" s="476">
        <v>72</v>
      </c>
      <c r="B87" s="506">
        <v>6</v>
      </c>
      <c r="C87" s="488" t="s">
        <v>211</v>
      </c>
      <c r="D87" s="595">
        <v>2736585</v>
      </c>
      <c r="E87" s="507" t="s">
        <v>178</v>
      </c>
      <c r="F87" s="508" t="s">
        <v>36</v>
      </c>
      <c r="G87" s="463">
        <v>-0.2</v>
      </c>
      <c r="H87" s="458">
        <v>73.2</v>
      </c>
      <c r="I87" s="458">
        <v>100.7</v>
      </c>
      <c r="J87" s="464">
        <v>19.899999999999999</v>
      </c>
      <c r="K87" s="382">
        <v>41188</v>
      </c>
      <c r="L87" s="383">
        <v>80</v>
      </c>
      <c r="M87" s="332">
        <v>746</v>
      </c>
      <c r="N87" s="348">
        <v>102</v>
      </c>
      <c r="O87" s="355">
        <v>4</v>
      </c>
      <c r="P87" s="535">
        <v>964</v>
      </c>
      <c r="Q87" s="351">
        <f t="shared" si="43"/>
        <v>2537</v>
      </c>
      <c r="R87" s="349">
        <v>52.5</v>
      </c>
      <c r="S87" s="349">
        <v>1455</v>
      </c>
      <c r="T87" s="334">
        <f t="shared" si="44"/>
        <v>4.8214285714285712</v>
      </c>
      <c r="U87" s="334">
        <f t="shared" si="45"/>
        <v>8.7678571428571423</v>
      </c>
      <c r="V87" s="335">
        <f t="shared" si="46"/>
        <v>118.76637774642207</v>
      </c>
      <c r="W87" s="334">
        <f t="shared" si="47"/>
        <v>0.57351202207331498</v>
      </c>
      <c r="X87" s="773">
        <f t="shared" si="48"/>
        <v>104.675512113493</v>
      </c>
      <c r="Y87" s="778">
        <v>33.1</v>
      </c>
      <c r="Z87" s="384">
        <v>51</v>
      </c>
      <c r="AA87" s="333">
        <v>6</v>
      </c>
      <c r="AB87" s="384">
        <v>1227</v>
      </c>
      <c r="AC87" s="335">
        <f t="shared" si="49"/>
        <v>107.61584563660283</v>
      </c>
      <c r="AD87" s="775">
        <f t="shared" si="50"/>
        <v>9.3413691649304571</v>
      </c>
      <c r="AE87" s="707" t="s">
        <v>93</v>
      </c>
      <c r="AF87" s="119">
        <v>41561</v>
      </c>
      <c r="AG87" s="39">
        <f t="shared" si="33"/>
        <v>373</v>
      </c>
      <c r="AH87" s="72">
        <v>33</v>
      </c>
      <c r="AI87" s="42"/>
      <c r="AJ87" s="40" t="str">
        <f>IF(AI87="ET","ET",IF(AI87=0," ",K87-AI87))</f>
        <v xml:space="preserve"> </v>
      </c>
      <c r="AK87" s="17">
        <v>5.4300000000000001E-2</v>
      </c>
      <c r="AL87" s="48">
        <f>IF(AJ87="ET",0,IF(AJ87=0," ",IF(AJ87&lt;1004,1.3,IF(AJ87&lt;1339,0.8,IF(AJ87&lt;1704,0.4,0)))))</f>
        <v>0</v>
      </c>
      <c r="AM87" s="48">
        <v>0</v>
      </c>
      <c r="AN87" s="49">
        <f>IF(AJ87="ET",0,IF(AJ87=0," ",IF(AJ87&lt;1004,60,IF(AJ87&lt;1339,40,IF(AJ87&lt;1704,20,IF(AJ87&lt;3927,0,20))))))</f>
        <v>20</v>
      </c>
      <c r="AO87" s="349">
        <v>1320</v>
      </c>
    </row>
    <row r="88" spans="1:44" ht="15.75" customHeight="1" x14ac:dyDescent="0.2">
      <c r="A88" s="476">
        <v>73</v>
      </c>
      <c r="B88" s="506">
        <v>6</v>
      </c>
      <c r="C88" s="374" t="s">
        <v>200</v>
      </c>
      <c r="D88" s="596">
        <v>2735165</v>
      </c>
      <c r="E88" s="507" t="s">
        <v>179</v>
      </c>
      <c r="F88" s="508" t="s">
        <v>118</v>
      </c>
      <c r="G88" s="463">
        <v>1.9</v>
      </c>
      <c r="H88" s="458">
        <v>69.2</v>
      </c>
      <c r="I88" s="458">
        <v>105.9</v>
      </c>
      <c r="J88" s="464">
        <v>22.2</v>
      </c>
      <c r="K88" s="382">
        <v>41189</v>
      </c>
      <c r="L88" s="383">
        <v>87</v>
      </c>
      <c r="M88" s="332">
        <v>817</v>
      </c>
      <c r="N88" s="348"/>
      <c r="O88" s="355" t="s">
        <v>201</v>
      </c>
      <c r="P88" s="535">
        <v>1115</v>
      </c>
      <c r="Q88" s="351">
        <f t="shared" si="43"/>
        <v>2536</v>
      </c>
      <c r="R88" s="349">
        <v>53.5</v>
      </c>
      <c r="S88" s="349">
        <v>1512.5</v>
      </c>
      <c r="T88" s="334">
        <f t="shared" si="44"/>
        <v>2.0535714285714284</v>
      </c>
      <c r="U88" s="334">
        <f t="shared" si="45"/>
        <v>7.0982142857142856</v>
      </c>
      <c r="V88" s="335">
        <f t="shared" si="46"/>
        <v>96.149969764160431</v>
      </c>
      <c r="W88" s="334">
        <f t="shared" si="47"/>
        <v>0.59641167192429023</v>
      </c>
      <c r="X88" s="773">
        <f t="shared" si="48"/>
        <v>108.8550802535033</v>
      </c>
      <c r="Y88" s="778">
        <v>37.6</v>
      </c>
      <c r="Z88" s="384">
        <v>51</v>
      </c>
      <c r="AA88" s="333">
        <v>5.9</v>
      </c>
      <c r="AB88" s="384">
        <v>1244</v>
      </c>
      <c r="AC88" s="335">
        <f t="shared" si="49"/>
        <v>109.10685572284753</v>
      </c>
      <c r="AD88" s="775">
        <f t="shared" si="50"/>
        <v>7.6946259576385758</v>
      </c>
      <c r="AE88" s="707" t="s">
        <v>93</v>
      </c>
      <c r="AF88" s="119">
        <v>41561</v>
      </c>
      <c r="AG88" s="39">
        <f t="shared" si="33"/>
        <v>372</v>
      </c>
      <c r="AH88" s="72">
        <v>38</v>
      </c>
      <c r="AI88" s="42"/>
      <c r="AJ88" s="40" t="str">
        <f>IF(AI88="ET","ET",IF(AI88=0," ",K88-AI88))</f>
        <v xml:space="preserve"> </v>
      </c>
      <c r="AK88" s="17">
        <v>5.4300000000000001E-2</v>
      </c>
      <c r="AL88" s="48">
        <f>IF(AJ88="ET",0,IF(AJ88=0," ",IF(AJ88&lt;1004,1.3,IF(AJ88&lt;1339,0.8,IF(AJ88&lt;1704,0.4,0)))))</f>
        <v>0</v>
      </c>
      <c r="AM88" s="48">
        <v>0</v>
      </c>
      <c r="AN88" s="49">
        <f>IF(AJ88="ET",0,IF(AJ88=0," ",IF(AJ88&lt;1004,60,IF(AJ88&lt;1339,40,IF(AJ88&lt;1704,20,IF(AJ88&lt;3927,0,20))))))</f>
        <v>20</v>
      </c>
      <c r="AO88" s="349">
        <v>1455</v>
      </c>
    </row>
    <row r="89" spans="1:44" ht="15.75" customHeight="1" x14ac:dyDescent="0.2">
      <c r="A89" s="476">
        <v>74</v>
      </c>
      <c r="B89" s="506">
        <v>6</v>
      </c>
      <c r="C89" s="374" t="s">
        <v>200</v>
      </c>
      <c r="D89" s="596">
        <v>2735167</v>
      </c>
      <c r="E89" s="507" t="s">
        <v>180</v>
      </c>
      <c r="F89" s="508" t="s">
        <v>36</v>
      </c>
      <c r="G89" s="463">
        <v>1.9</v>
      </c>
      <c r="H89" s="458">
        <v>69.2</v>
      </c>
      <c r="I89" s="458">
        <v>105.9</v>
      </c>
      <c r="J89" s="464">
        <v>22.2</v>
      </c>
      <c r="K89" s="382">
        <v>41192</v>
      </c>
      <c r="L89" s="383">
        <v>86</v>
      </c>
      <c r="M89" s="332">
        <v>796</v>
      </c>
      <c r="N89" s="348"/>
      <c r="O89" s="355" t="s">
        <v>201</v>
      </c>
      <c r="P89" s="535">
        <v>1078</v>
      </c>
      <c r="Q89" s="351">
        <f t="shared" si="43"/>
        <v>2533</v>
      </c>
      <c r="R89" s="349">
        <v>53.5</v>
      </c>
      <c r="S89" s="349">
        <v>1547.5</v>
      </c>
      <c r="T89" s="334">
        <f t="shared" si="44"/>
        <v>3.6607142857142856</v>
      </c>
      <c r="U89" s="334">
        <f t="shared" si="45"/>
        <v>8.3839285714285712</v>
      </c>
      <c r="V89" s="335">
        <f t="shared" si="46"/>
        <v>113.56581334408385</v>
      </c>
      <c r="W89" s="334">
        <f t="shared" si="47"/>
        <v>0.61093564942755629</v>
      </c>
      <c r="X89" s="773">
        <f t="shared" si="48"/>
        <v>111.505948456027</v>
      </c>
      <c r="Y89" s="778">
        <v>35.799999999999997</v>
      </c>
      <c r="Z89" s="384">
        <v>51</v>
      </c>
      <c r="AA89" s="333">
        <v>5.9</v>
      </c>
      <c r="AB89" s="384">
        <v>1252</v>
      </c>
      <c r="AC89" s="335">
        <f t="shared" si="49"/>
        <v>109.80850752813916</v>
      </c>
      <c r="AD89" s="775">
        <f t="shared" si="50"/>
        <v>8.9948642208561278</v>
      </c>
      <c r="AE89" s="707" t="s">
        <v>93</v>
      </c>
      <c r="AF89" s="119">
        <v>41561</v>
      </c>
      <c r="AG89" s="39">
        <f t="shared" si="33"/>
        <v>369</v>
      </c>
      <c r="AH89" s="72">
        <v>36</v>
      </c>
      <c r="AI89" s="42"/>
      <c r="AJ89" s="40" t="str">
        <f>IF(AI89="ET","ET",IF(AI89=0," ",K89-AI89))</f>
        <v xml:space="preserve"> </v>
      </c>
      <c r="AK89" s="17">
        <v>5.4300000000000001E-2</v>
      </c>
      <c r="AL89" s="48">
        <f>IF(AJ89="ET",0,IF(AJ89=0," ",IF(AJ89&lt;1004,1.3,IF(AJ89&lt;1339,0.8,IF(AJ89&lt;1704,0.4,0)))))</f>
        <v>0</v>
      </c>
      <c r="AM89" s="48">
        <v>0</v>
      </c>
      <c r="AN89" s="49">
        <f>IF(AJ89="ET",0,IF(AJ89=0," ",IF(AJ89&lt;1004,60,IF(AJ89&lt;1339,40,IF(AJ89&lt;1704,20,IF(AJ89&lt;3927,0,20))))))</f>
        <v>20</v>
      </c>
      <c r="AO89" s="349">
        <v>1445</v>
      </c>
    </row>
    <row r="90" spans="1:44" ht="15.75" customHeight="1" x14ac:dyDescent="0.2">
      <c r="A90" s="476">
        <v>75</v>
      </c>
      <c r="B90" s="506">
        <v>6</v>
      </c>
      <c r="C90" s="478" t="s">
        <v>224</v>
      </c>
      <c r="D90" s="595">
        <v>2728969</v>
      </c>
      <c r="E90" s="507" t="s">
        <v>181</v>
      </c>
      <c r="F90" s="508" t="s">
        <v>36</v>
      </c>
      <c r="G90" s="463">
        <v>-0.8</v>
      </c>
      <c r="H90" s="458">
        <v>49</v>
      </c>
      <c r="I90" s="458">
        <v>78.400000000000006</v>
      </c>
      <c r="J90" s="464">
        <v>25.4</v>
      </c>
      <c r="K90" s="382">
        <v>41174</v>
      </c>
      <c r="L90" s="383">
        <v>65</v>
      </c>
      <c r="M90" s="296">
        <v>564</v>
      </c>
      <c r="N90" s="348">
        <v>100</v>
      </c>
      <c r="O90" s="355" t="s">
        <v>201</v>
      </c>
      <c r="P90" s="535">
        <v>684</v>
      </c>
      <c r="Q90" s="351">
        <f t="shared" si="43"/>
        <v>2551</v>
      </c>
      <c r="R90" s="349">
        <v>50.5</v>
      </c>
      <c r="S90" s="349">
        <v>1065</v>
      </c>
      <c r="T90" s="334">
        <f t="shared" si="44"/>
        <v>3.6071428571428572</v>
      </c>
      <c r="U90" s="334">
        <f t="shared" si="45"/>
        <v>6.8035714285714288</v>
      </c>
      <c r="V90" s="335">
        <f t="shared" si="46"/>
        <v>92.158838943761339</v>
      </c>
      <c r="W90" s="334">
        <f t="shared" si="47"/>
        <v>0.41748333986671893</v>
      </c>
      <c r="X90" s="773">
        <f t="shared" si="48"/>
        <v>76.197674534211984</v>
      </c>
      <c r="Y90" s="778">
        <v>35.799999999999997</v>
      </c>
      <c r="Z90" s="384">
        <v>49</v>
      </c>
      <c r="AA90" s="333">
        <v>4.7</v>
      </c>
      <c r="AB90" s="384">
        <v>844</v>
      </c>
      <c r="AC90" s="335">
        <f t="shared" si="49"/>
        <v>74.024265458266328</v>
      </c>
      <c r="AD90" s="775">
        <f t="shared" si="50"/>
        <v>7.2210547684381474</v>
      </c>
      <c r="AE90" s="707" t="s">
        <v>93</v>
      </c>
      <c r="AF90" s="730">
        <v>41561</v>
      </c>
      <c r="AG90" s="690">
        <f t="shared" si="33"/>
        <v>387</v>
      </c>
      <c r="AH90" s="712">
        <v>37</v>
      </c>
      <c r="AI90" s="283"/>
      <c r="AJ90" s="284"/>
      <c r="AK90" s="285"/>
      <c r="AL90" s="286"/>
      <c r="AM90" s="286"/>
      <c r="AN90" s="288"/>
      <c r="AO90" s="349">
        <v>964</v>
      </c>
    </row>
    <row r="91" spans="1:44" ht="15.75" customHeight="1" thickBot="1" x14ac:dyDescent="0.25">
      <c r="A91" s="482">
        <v>79</v>
      </c>
      <c r="B91" s="509">
        <v>6</v>
      </c>
      <c r="C91" s="496" t="s">
        <v>230</v>
      </c>
      <c r="D91" s="600">
        <v>2745329</v>
      </c>
      <c r="E91" s="364" t="s">
        <v>182</v>
      </c>
      <c r="F91" s="510" t="s">
        <v>36</v>
      </c>
      <c r="G91" s="468">
        <v>0.7</v>
      </c>
      <c r="H91" s="469">
        <v>49</v>
      </c>
      <c r="I91" s="469">
        <v>75.400000000000006</v>
      </c>
      <c r="J91" s="470">
        <v>20.100000000000001</v>
      </c>
      <c r="K91" s="511">
        <v>41175</v>
      </c>
      <c r="L91" s="512">
        <v>73</v>
      </c>
      <c r="M91" s="392">
        <v>707</v>
      </c>
      <c r="N91" s="393"/>
      <c r="O91" s="394"/>
      <c r="P91" s="536">
        <v>1018</v>
      </c>
      <c r="Q91" s="351">
        <f t="shared" si="43"/>
        <v>2550</v>
      </c>
      <c r="R91" s="349">
        <v>52.5</v>
      </c>
      <c r="S91" s="349">
        <v>1380</v>
      </c>
      <c r="T91" s="334">
        <f t="shared" si="44"/>
        <v>3.2142857142857144</v>
      </c>
      <c r="U91" s="334">
        <f t="shared" si="45"/>
        <v>6.4642857142857144</v>
      </c>
      <c r="V91" s="335">
        <f t="shared" si="46"/>
        <v>87.562991332392642</v>
      </c>
      <c r="W91" s="334">
        <f t="shared" si="47"/>
        <v>0.54117647058823526</v>
      </c>
      <c r="X91" s="773">
        <f t="shared" si="48"/>
        <v>98.77373450308356</v>
      </c>
      <c r="Y91" s="779">
        <v>32.4</v>
      </c>
      <c r="Z91" s="780">
        <v>51</v>
      </c>
      <c r="AA91" s="781">
        <v>5.7</v>
      </c>
      <c r="AB91" s="780">
        <v>1113</v>
      </c>
      <c r="AC91" s="335">
        <f t="shared" si="49"/>
        <v>97.617307411197189</v>
      </c>
      <c r="AD91" s="776">
        <f t="shared" si="50"/>
        <v>7.0054621848739496</v>
      </c>
      <c r="AE91" s="708" t="s">
        <v>93</v>
      </c>
      <c r="AF91" s="703">
        <v>41561</v>
      </c>
      <c r="AG91" s="694">
        <f t="shared" si="33"/>
        <v>386</v>
      </c>
      <c r="AH91" s="713">
        <v>33.5</v>
      </c>
      <c r="AI91" s="283"/>
      <c r="AJ91" s="284"/>
      <c r="AK91" s="285"/>
      <c r="AL91" s="286"/>
      <c r="AM91" s="286"/>
      <c r="AN91" s="288"/>
      <c r="AO91" s="349">
        <v>1290</v>
      </c>
    </row>
    <row r="92" spans="1:44" s="546" customFormat="1" ht="15.75" customHeight="1" thickBot="1" x14ac:dyDescent="0.25">
      <c r="A92" s="310"/>
      <c r="B92" s="551">
        <f>COUNTA(A86:A91)</f>
        <v>6</v>
      </c>
      <c r="C92" s="376" t="s">
        <v>42</v>
      </c>
      <c r="D92" s="376"/>
      <c r="E92" s="376" t="s">
        <v>41</v>
      </c>
      <c r="F92" s="312"/>
      <c r="G92" s="399">
        <f>AVERAGEA(G86:G89)</f>
        <v>0.6</v>
      </c>
      <c r="H92" s="400">
        <f>AVERAGEA(H86:H89)</f>
        <v>73.849999999999994</v>
      </c>
      <c r="I92" s="400">
        <f>AVERAGEA(I86:I89)</f>
        <v>110.27500000000001</v>
      </c>
      <c r="J92" s="401">
        <f>AVERAGEA(J86:J89)</f>
        <v>20.150000000000002</v>
      </c>
      <c r="K92" s="552" t="s">
        <v>1</v>
      </c>
      <c r="L92" s="402">
        <f>AVERAGEA(L86:L91)</f>
        <v>76.833333333333329</v>
      </c>
      <c r="M92" s="395">
        <f>AVERAGEA(M86:M91)</f>
        <v>724.5</v>
      </c>
      <c r="N92" s="396">
        <f>AVERAGEA(N86:N91)</f>
        <v>103</v>
      </c>
      <c r="O92" s="397" t="s">
        <v>1</v>
      </c>
      <c r="P92" s="403">
        <f t="shared" ref="P92:U92" si="51">AVERAGEA(P86:P91)</f>
        <v>980.33333333333337</v>
      </c>
      <c r="Q92" s="299">
        <f t="shared" si="51"/>
        <v>2544.5</v>
      </c>
      <c r="R92" s="359">
        <f t="shared" si="51"/>
        <v>52.333333333333336</v>
      </c>
      <c r="S92" s="385">
        <f t="shared" si="51"/>
        <v>1393.75</v>
      </c>
      <c r="T92" s="386">
        <f t="shared" si="51"/>
        <v>3.2946428571428572</v>
      </c>
      <c r="U92" s="386">
        <f t="shared" si="51"/>
        <v>7.3824404761904772</v>
      </c>
      <c r="V92" s="387"/>
      <c r="W92" s="386">
        <f>AVERAGEA(W86:W91)</f>
        <v>0.547895119396686</v>
      </c>
      <c r="X92" s="388"/>
      <c r="Y92" s="799">
        <f t="shared" ref="Y92:AA92" si="52">AVERAGEA(Y86:Y91)</f>
        <v>35.166666666666671</v>
      </c>
      <c r="Z92" s="799">
        <f t="shared" si="52"/>
        <v>50.5</v>
      </c>
      <c r="AA92" s="799">
        <f t="shared" si="52"/>
        <v>5.55</v>
      </c>
      <c r="AB92" s="799">
        <f>AVERAGEA(AB86:AB91)</f>
        <v>1140.1666666666667</v>
      </c>
      <c r="AC92" s="751"/>
      <c r="AD92" s="722"/>
      <c r="AE92" s="705"/>
      <c r="AF92" s="542"/>
      <c r="AG92" s="645"/>
      <c r="AH92" s="543"/>
      <c r="AI92" s="544"/>
      <c r="AJ92" s="542"/>
      <c r="AK92" s="542"/>
      <c r="AL92" s="542"/>
      <c r="AM92" s="542"/>
      <c r="AN92" s="542"/>
      <c r="AO92" s="550"/>
    </row>
    <row r="93" spans="1:44" ht="15.75" customHeight="1" thickBot="1" x14ac:dyDescent="0.25">
      <c r="A93" s="1223" t="s">
        <v>121</v>
      </c>
      <c r="B93" s="1224"/>
      <c r="C93" s="1224"/>
      <c r="D93" s="1224"/>
      <c r="E93" s="1224"/>
      <c r="F93" s="1224"/>
      <c r="G93" s="1109"/>
      <c r="H93" s="1109"/>
      <c r="I93" s="1109"/>
      <c r="J93" s="1109"/>
      <c r="K93" s="1109"/>
      <c r="L93" s="1109"/>
      <c r="M93" s="1109"/>
      <c r="N93" s="1109"/>
      <c r="O93" s="1109"/>
      <c r="P93" s="1109"/>
      <c r="Q93" s="1109"/>
      <c r="R93" s="1109"/>
      <c r="S93" s="1109"/>
      <c r="T93" s="1109"/>
      <c r="U93" s="1109"/>
      <c r="V93" s="1109"/>
      <c r="W93" s="1109"/>
      <c r="X93" s="1109"/>
      <c r="Y93" s="801"/>
      <c r="Z93" s="801"/>
      <c r="AA93" s="801"/>
      <c r="AB93" s="801"/>
      <c r="AC93" s="801"/>
      <c r="AD93" s="717"/>
      <c r="AE93" s="33"/>
      <c r="AF93" s="33"/>
      <c r="AG93" s="645"/>
      <c r="AH93" s="74"/>
      <c r="AI93" s="33"/>
      <c r="AJ93" s="33"/>
      <c r="AK93" s="33"/>
      <c r="AL93" s="33"/>
      <c r="AM93" s="33"/>
      <c r="AN93" s="33"/>
      <c r="AO93" s="54"/>
    </row>
    <row r="94" spans="1:44" ht="15.75" customHeight="1" thickBot="1" x14ac:dyDescent="0.25">
      <c r="A94" s="302">
        <v>5</v>
      </c>
      <c r="B94" s="513">
        <v>1</v>
      </c>
      <c r="C94" s="304" t="s">
        <v>211</v>
      </c>
      <c r="D94" s="602">
        <v>2736582</v>
      </c>
      <c r="E94" s="305" t="s">
        <v>177</v>
      </c>
      <c r="F94" s="306" t="s">
        <v>36</v>
      </c>
      <c r="G94" s="514">
        <v>0</v>
      </c>
      <c r="H94" s="515">
        <v>62.4</v>
      </c>
      <c r="I94" s="515">
        <v>100.5</v>
      </c>
      <c r="J94" s="516">
        <v>22.2</v>
      </c>
      <c r="K94" s="412">
        <v>41217</v>
      </c>
      <c r="L94" s="413">
        <v>89</v>
      </c>
      <c r="M94" s="517">
        <v>795</v>
      </c>
      <c r="N94" s="518">
        <v>108</v>
      </c>
      <c r="O94" s="519">
        <v>4</v>
      </c>
      <c r="P94" s="427">
        <v>1013</v>
      </c>
      <c r="Q94" s="404">
        <f>IF(K94=0,0,AI$2-K94)</f>
        <v>2508</v>
      </c>
      <c r="R94" s="405">
        <v>55</v>
      </c>
      <c r="S94" s="405">
        <v>1572.5</v>
      </c>
      <c r="T94" s="406">
        <f>IF(AK$2=0," ",IF(AM$2=0," ",IF(S94=0," ",IF(AO94=0," ",(S94-AO94)/(AM$2)))))</f>
        <v>5.0892857142857144</v>
      </c>
      <c r="U94" s="406">
        <f>IF(AK$2=0," ",IF(S94=0," ",IF(P94=0," ",(S94-P94)/AK$2)))</f>
        <v>9.9910714285714288</v>
      </c>
      <c r="V94" s="407">
        <f>IF(AK$2=0," ",IF(U94=0," ",(U94/U$95)*100))</f>
        <v>100</v>
      </c>
      <c r="W94" s="406">
        <f>IF(AK$2=0,P94/Q94,S94/Q94)</f>
        <v>0.62699362041467299</v>
      </c>
      <c r="X94" s="815">
        <f>IF(W94=0," ",(W94/W$95)*100)</f>
        <v>100</v>
      </c>
      <c r="Y94" s="816"/>
      <c r="Z94" s="817"/>
      <c r="AA94" s="817"/>
      <c r="AB94" s="817"/>
      <c r="AC94" s="814" t="e">
        <f>(AB94/$AB$95)*100</f>
        <v>#DIV/0!</v>
      </c>
      <c r="AD94" s="810">
        <f>U94+W94</f>
        <v>10.618065048986102</v>
      </c>
      <c r="AE94" s="704" t="s">
        <v>115</v>
      </c>
      <c r="AF94" s="119">
        <v>41617</v>
      </c>
      <c r="AG94" s="696">
        <f t="shared" si="33"/>
        <v>400</v>
      </c>
      <c r="AH94" s="72">
        <v>38.5</v>
      </c>
      <c r="AI94" s="42"/>
      <c r="AJ94" s="40" t="str">
        <f>IF(AI94="ET","ET",IF(AI94=0," ",K94-AI94))</f>
        <v xml:space="preserve"> </v>
      </c>
      <c r="AK94" s="17">
        <v>5.4300000000000001E-2</v>
      </c>
      <c r="AL94" s="48">
        <f>IF(AJ94="ET",0,IF(AJ94=0," ",IF(AJ94&lt;1004,1.3,IF(AJ94&lt;1339,0.8,IF(AJ94&lt;1704,0.4,0)))))</f>
        <v>0</v>
      </c>
      <c r="AM94" s="48">
        <v>0</v>
      </c>
      <c r="AN94" s="49">
        <f>IF(AJ94="ET",0,IF(AJ94=0," ",IF(AJ94&lt;1004,60,IF(AJ94&lt;1339,40,IF(AJ94&lt;1704,20,IF(AJ94&lt;3927,0,20))))))</f>
        <v>20</v>
      </c>
      <c r="AO94" s="405">
        <v>1430</v>
      </c>
    </row>
    <row r="95" spans="1:44" s="546" customFormat="1" ht="15.75" customHeight="1" thickBot="1" x14ac:dyDescent="0.25">
      <c r="A95" s="310"/>
      <c r="B95" s="551">
        <f>COUNTA(A94:A94)</f>
        <v>1</v>
      </c>
      <c r="C95" s="376" t="s">
        <v>215</v>
      </c>
      <c r="D95" s="376"/>
      <c r="E95" s="376" t="s">
        <v>41</v>
      </c>
      <c r="F95" s="337"/>
      <c r="G95" s="553">
        <f>AVERAGEA(G94:G94)</f>
        <v>0</v>
      </c>
      <c r="H95" s="553">
        <f>AVERAGEA(H94:H94)</f>
        <v>62.4</v>
      </c>
      <c r="I95" s="553">
        <f>AVERAGEA(I94:I94)</f>
        <v>100.5</v>
      </c>
      <c r="J95" s="554">
        <f>AVERAGEA(J94:J94)</f>
        <v>22.2</v>
      </c>
      <c r="K95" s="555" t="s">
        <v>1</v>
      </c>
      <c r="L95" s="556">
        <f>AVERAGEA(L94:L94)</f>
        <v>89</v>
      </c>
      <c r="M95" s="557">
        <f>AVERAGEA(M94:M94)</f>
        <v>795</v>
      </c>
      <c r="N95" s="558">
        <f>AVERAGEA(N94:N94)</f>
        <v>108</v>
      </c>
      <c r="O95" s="559" t="s">
        <v>1</v>
      </c>
      <c r="P95" s="403">
        <f t="shared" ref="P95:U95" si="53">AVERAGEA(P94:P94)</f>
        <v>1013</v>
      </c>
      <c r="Q95" s="395">
        <f t="shared" si="53"/>
        <v>2508</v>
      </c>
      <c r="R95" s="398">
        <f t="shared" si="53"/>
        <v>55</v>
      </c>
      <c r="S95" s="408">
        <f t="shared" si="53"/>
        <v>1572.5</v>
      </c>
      <c r="T95" s="409">
        <f t="shared" si="53"/>
        <v>5.0892857142857144</v>
      </c>
      <c r="U95" s="409">
        <f t="shared" si="53"/>
        <v>9.9910714285714288</v>
      </c>
      <c r="V95" s="410"/>
      <c r="W95" s="409">
        <f>AVERAGEA(W94:W94)</f>
        <v>0.62699362041467299</v>
      </c>
      <c r="X95" s="411"/>
      <c r="Y95" s="799" t="e">
        <f t="shared" ref="Y95:AA95" si="54">AVERAGEA(Y94)</f>
        <v>#DIV/0!</v>
      </c>
      <c r="Z95" s="799" t="e">
        <f t="shared" si="54"/>
        <v>#DIV/0!</v>
      </c>
      <c r="AA95" s="799" t="e">
        <f t="shared" si="54"/>
        <v>#DIV/0!</v>
      </c>
      <c r="AB95" s="799" t="e">
        <f>AVERAGEA(AB94)</f>
        <v>#DIV/0!</v>
      </c>
      <c r="AC95" s="751"/>
      <c r="AD95" s="722"/>
      <c r="AE95" s="705"/>
      <c r="AF95" s="542"/>
      <c r="AG95" s="645"/>
      <c r="AH95" s="543"/>
      <c r="AI95" s="544"/>
      <c r="AJ95" s="542"/>
      <c r="AK95" s="542"/>
      <c r="AL95" s="542"/>
      <c r="AM95" s="542"/>
      <c r="AN95" s="542"/>
      <c r="AO95" s="550"/>
    </row>
    <row r="96" spans="1:44" ht="15.75" customHeight="1" thickBot="1" x14ac:dyDescent="0.25">
      <c r="A96" s="1223" t="s">
        <v>170</v>
      </c>
      <c r="B96" s="1224"/>
      <c r="C96" s="1224"/>
      <c r="D96" s="1224"/>
      <c r="E96" s="1224"/>
      <c r="F96" s="1224"/>
      <c r="G96" s="1224"/>
      <c r="H96" s="1224"/>
      <c r="I96" s="1224"/>
      <c r="J96" s="1224"/>
      <c r="K96" s="1224"/>
      <c r="L96" s="1224"/>
      <c r="M96" s="1109"/>
      <c r="N96" s="1109"/>
      <c r="O96" s="1109"/>
      <c r="P96" s="1109"/>
      <c r="Q96" s="1109"/>
      <c r="R96" s="1109"/>
      <c r="S96" s="1109"/>
      <c r="T96" s="1109"/>
      <c r="U96" s="1109"/>
      <c r="V96" s="1109"/>
      <c r="W96" s="1109"/>
      <c r="X96" s="1109"/>
      <c r="Y96" s="801"/>
      <c r="Z96" s="801"/>
      <c r="AA96" s="801"/>
      <c r="AB96" s="801"/>
      <c r="AC96" s="801"/>
      <c r="AD96" s="723"/>
      <c r="AE96" s="724"/>
      <c r="AF96" s="710"/>
      <c r="AG96" s="645"/>
      <c r="AH96" s="711"/>
      <c r="AI96" s="223"/>
      <c r="AJ96" s="224"/>
      <c r="AK96" s="225"/>
      <c r="AL96" s="226"/>
      <c r="AM96" s="226"/>
      <c r="AN96" s="227"/>
      <c r="AO96" s="228"/>
    </row>
    <row r="97" spans="1:41" ht="14.25" x14ac:dyDescent="0.2">
      <c r="A97" s="370">
        <v>76</v>
      </c>
      <c r="B97" s="520" t="s">
        <v>173</v>
      </c>
      <c r="C97" s="521" t="s">
        <v>226</v>
      </c>
      <c r="D97" s="604">
        <v>2716507</v>
      </c>
      <c r="E97" s="309" t="s">
        <v>175</v>
      </c>
      <c r="F97" s="344" t="s">
        <v>36</v>
      </c>
      <c r="G97" s="460">
        <v>0.8</v>
      </c>
      <c r="H97" s="461">
        <v>62.7</v>
      </c>
      <c r="I97" s="461">
        <v>87.1</v>
      </c>
      <c r="J97" s="462">
        <v>18.3</v>
      </c>
      <c r="K97" s="522">
        <v>41173</v>
      </c>
      <c r="L97" s="523">
        <v>80</v>
      </c>
      <c r="M97" s="414">
        <v>835</v>
      </c>
      <c r="N97" s="415">
        <v>129</v>
      </c>
      <c r="O97" s="416">
        <v>11</v>
      </c>
      <c r="P97" s="352">
        <v>1288</v>
      </c>
      <c r="Q97" s="346">
        <f>IF(K97=0,0,AI$2-K97)</f>
        <v>2552</v>
      </c>
      <c r="R97" s="347">
        <v>57</v>
      </c>
      <c r="S97" s="347">
        <v>1825</v>
      </c>
      <c r="T97" s="327">
        <f>IF(AK$2=0," ",IF(AM$2=0," ",IF(S97=0," ",IF(AO97=0," ",(S97-AO97)/(AM$2)))))</f>
        <v>1.7857142857142858</v>
      </c>
      <c r="U97" s="327">
        <f>IF(AK$2=0," ",IF(S97=0," ",IF(P97=0," ",(S97-P97)/AK$2)))</f>
        <v>9.5892857142857135</v>
      </c>
      <c r="V97" s="328">
        <f>IF(AK$2=0," ",IF(U97=0," ",(U97/U$100)*100))</f>
        <v>114.70274118903522</v>
      </c>
      <c r="W97" s="327">
        <f>IF(AK$2=0,P97/Q97,S97/Q97)</f>
        <v>0.71512539184952983</v>
      </c>
      <c r="X97" s="716">
        <f>IF(W97=0," ",(W97/W$100)*100)</f>
        <v>115.73647809176218</v>
      </c>
      <c r="Y97" s="786">
        <v>40.299999999999997</v>
      </c>
      <c r="Z97" s="328">
        <v>56</v>
      </c>
      <c r="AA97" s="787">
        <v>8.1999999999999993</v>
      </c>
      <c r="AB97" s="328">
        <v>1476</v>
      </c>
      <c r="AC97" s="335">
        <f>(AB97/$AB$100)*100</f>
        <v>113.10344827586208</v>
      </c>
      <c r="AD97" s="782">
        <f>U97+W97</f>
        <v>10.304411106135243</v>
      </c>
      <c r="AE97" s="725" t="s">
        <v>217</v>
      </c>
      <c r="AF97" s="703">
        <v>41561</v>
      </c>
      <c r="AG97" s="694">
        <f t="shared" si="33"/>
        <v>388</v>
      </c>
      <c r="AH97" s="695">
        <v>41.5</v>
      </c>
      <c r="AI97" s="709"/>
      <c r="AJ97" s="218" t="str">
        <f>IF(AI97="ET","ET",IF(AI97=0," ",K97-AI97))</f>
        <v xml:space="preserve"> </v>
      </c>
      <c r="AK97" s="17">
        <v>3.2399999999999998E-2</v>
      </c>
      <c r="AL97" s="219">
        <f>IF(AJ97="ET",0,IF(AJ97=0,0,IF(AJ97&lt;761,1.32,IF(AJ97&lt;1126,0.74,IF(AJ97&lt;1491,0.39,IF(AJ97&lt;1856,0.14,IF(AJ97&lt;2951,0,IF(AJ97&lt;3316,0.08,0))))))))</f>
        <v>0</v>
      </c>
      <c r="AM97" s="219">
        <f>IF(AJ97="ET",0,IF(AJ97=0,0,IF(AJ97&lt;3316,0,IF(AJ97&lt;3681,0.16,IF(AJ97&lt;4046,0.26,IF(AJ97&lt;4411,0.38,0.52))))))</f>
        <v>0.52</v>
      </c>
      <c r="AN97" s="218">
        <f>IF(AJ97="ET",0,IF(AJ97=0," ",IF(AJ97&lt;769,79,IF(AJ97&lt;982,64,IF(AJ97&lt;1164,42,IF(AJ97&lt;1347,31,IF(AJ97&lt;1712,18,IF(AJ97&gt;3536,10,0))))))))</f>
        <v>10</v>
      </c>
      <c r="AO97" s="347">
        <v>1775</v>
      </c>
    </row>
    <row r="98" spans="1:41" ht="14.25" x14ac:dyDescent="0.2">
      <c r="A98" s="370">
        <v>77</v>
      </c>
      <c r="B98" s="524" t="s">
        <v>173</v>
      </c>
      <c r="C98" s="525" t="s">
        <v>212</v>
      </c>
      <c r="D98" s="605">
        <v>2716525</v>
      </c>
      <c r="E98" s="298" t="s">
        <v>176</v>
      </c>
      <c r="F98" s="331" t="s">
        <v>36</v>
      </c>
      <c r="G98" s="463">
        <v>1.5</v>
      </c>
      <c r="H98" s="458">
        <v>66.3</v>
      </c>
      <c r="I98" s="458">
        <v>93.6</v>
      </c>
      <c r="J98" s="464">
        <v>19.5</v>
      </c>
      <c r="K98" s="526">
        <v>41184</v>
      </c>
      <c r="L98" s="527">
        <v>85</v>
      </c>
      <c r="M98" s="417">
        <v>716</v>
      </c>
      <c r="N98" s="350">
        <v>107</v>
      </c>
      <c r="O98" s="418">
        <v>11</v>
      </c>
      <c r="P98" s="353">
        <v>1045</v>
      </c>
      <c r="Q98" s="351">
        <f>IF(K98=0,0,AI$2-K98)</f>
        <v>2541</v>
      </c>
      <c r="R98" s="349">
        <v>52</v>
      </c>
      <c r="S98" s="349">
        <v>1495</v>
      </c>
      <c r="T98" s="334">
        <f>IF(AK$2=0," ",IF(AM$2=0," ",IF(S98=0," ",IF(AO98=0," ",(S98-AO98)/(AM$2)))))</f>
        <v>3.75</v>
      </c>
      <c r="U98" s="334">
        <f>IF(AK$2=0," ",IF(S98=0," ",IF(P98=0," ",(S98-P98)/AK$2)))</f>
        <v>8.0357142857142865</v>
      </c>
      <c r="V98" s="335">
        <f>IF(AK$2=0," ",IF(U98=0," ",(U98/U$100)*100))</f>
        <v>96.119615521537924</v>
      </c>
      <c r="W98" s="334">
        <f>IF(AK$2=0,P98/Q98,S98/Q98)</f>
        <v>0.58835104289649742</v>
      </c>
      <c r="X98" s="715">
        <f>IF(W98=0," ",(W98/W$100)*100)</f>
        <v>95.219213808567375</v>
      </c>
      <c r="Y98" s="788">
        <v>35.299999999999997</v>
      </c>
      <c r="Z98" s="335">
        <v>50.5</v>
      </c>
      <c r="AA98" s="785">
        <v>5.6</v>
      </c>
      <c r="AB98" s="335">
        <v>1267</v>
      </c>
      <c r="AC98" s="335">
        <f>(AB98/$AB$100)*100</f>
        <v>97.088122605363978</v>
      </c>
      <c r="AD98" s="783">
        <f>U98+W98</f>
        <v>8.6240653286107847</v>
      </c>
      <c r="AE98" s="726" t="s">
        <v>217</v>
      </c>
      <c r="AF98" s="703">
        <v>41561</v>
      </c>
      <c r="AG98" s="694">
        <f t="shared" si="33"/>
        <v>377</v>
      </c>
      <c r="AH98" s="695">
        <v>36</v>
      </c>
      <c r="AI98" s="709"/>
      <c r="AJ98" s="218" t="str">
        <f>IF(AI98="ET","ET",IF(AI98=0," ",K98-AI98))</f>
        <v xml:space="preserve"> </v>
      </c>
      <c r="AK98" s="17">
        <v>3.2399999999999998E-2</v>
      </c>
      <c r="AL98" s="219">
        <f>IF(AJ98="ET",0,IF(AJ98=0,0,IF(AJ98&lt;761,1.32,IF(AJ98&lt;1126,0.74,IF(AJ98&lt;1491,0.39,IF(AJ98&lt;1856,0.14,IF(AJ98&lt;2951,0,IF(AJ98&lt;3316,0.08,0))))))))</f>
        <v>0</v>
      </c>
      <c r="AM98" s="219">
        <f>IF(AJ98="ET",0,IF(AJ98=0,0,IF(AJ98&lt;3316,0,IF(AJ98&lt;3681,0.16,IF(AJ98&lt;4046,0.26,IF(AJ98&lt;4411,0.38,0.52))))))</f>
        <v>0.52</v>
      </c>
      <c r="AN98" s="218">
        <f>IF(AJ98="ET",0,IF(AJ98=0," ",IF(AJ98&lt;769,79,IF(AJ98&lt;982,64,IF(AJ98&lt;1164,42,IF(AJ98&lt;1347,31,IF(AJ98&lt;1712,18,IF(AJ98&gt;3536,10,0))))))))</f>
        <v>10</v>
      </c>
      <c r="AO98" s="349">
        <v>1390</v>
      </c>
    </row>
    <row r="99" spans="1:41" ht="15" thickBot="1" x14ac:dyDescent="0.25">
      <c r="A99" s="528">
        <v>78</v>
      </c>
      <c r="B99" s="529" t="s">
        <v>173</v>
      </c>
      <c r="C99" s="530" t="s">
        <v>213</v>
      </c>
      <c r="D99" s="606">
        <v>2716506</v>
      </c>
      <c r="E99" s="444" t="s">
        <v>229</v>
      </c>
      <c r="F99" s="445" t="s">
        <v>118</v>
      </c>
      <c r="G99" s="468">
        <v>1.1000000000000001</v>
      </c>
      <c r="H99" s="469">
        <v>64.599999999999994</v>
      </c>
      <c r="I99" s="469">
        <v>99.7</v>
      </c>
      <c r="J99" s="470">
        <v>27.5</v>
      </c>
      <c r="K99" s="531">
        <v>41185</v>
      </c>
      <c r="L99" s="532">
        <v>85</v>
      </c>
      <c r="M99" s="419">
        <v>648</v>
      </c>
      <c r="N99" s="420">
        <v>97</v>
      </c>
      <c r="O99" s="421">
        <v>11</v>
      </c>
      <c r="P99" s="533">
        <v>980</v>
      </c>
      <c r="Q99" s="351">
        <f>IF(K99=0,0,AI$2-K99)</f>
        <v>2540</v>
      </c>
      <c r="R99" s="349">
        <v>51</v>
      </c>
      <c r="S99" s="349">
        <v>1397.5</v>
      </c>
      <c r="T99" s="334">
        <f>IF(AK$2=0," ",IF(AM$2=0," ",IF(S99=0," ",IF(AO99=0," ",(S99-AO99)/(AM$2)))))</f>
        <v>3.4821428571428572</v>
      </c>
      <c r="U99" s="334">
        <f>IF(AK$2=0," ",IF(S99=0," ",IF(P99=0," ",(S99-P99)/AK$2)))</f>
        <v>7.4553571428571432</v>
      </c>
      <c r="V99" s="335">
        <f>IF(AK$2=0," ",IF(U99=0," ",(U99/U$100)*100))</f>
        <v>89.17764328942684</v>
      </c>
      <c r="W99" s="334">
        <f>IF(AK$2=0,P99/Q99,S99/Q99)</f>
        <v>0.55019685039370081</v>
      </c>
      <c r="X99" s="715">
        <f>IF(W99=0," ",(W99/W$100)*100)</f>
        <v>89.044308099670459</v>
      </c>
      <c r="Y99" s="789">
        <v>32.4</v>
      </c>
      <c r="Z99" s="790">
        <v>50.5</v>
      </c>
      <c r="AA99" s="791">
        <v>5.6</v>
      </c>
      <c r="AB99" s="790">
        <v>1172</v>
      </c>
      <c r="AC99" s="335">
        <f>(AB99/$AB$100)*100</f>
        <v>89.808429118773944</v>
      </c>
      <c r="AD99" s="784">
        <f>U99+W99</f>
        <v>8.0055539932508442</v>
      </c>
      <c r="AE99" s="727" t="s">
        <v>217</v>
      </c>
      <c r="AF99" s="703">
        <v>41561</v>
      </c>
      <c r="AG99" s="694">
        <f t="shared" si="33"/>
        <v>376</v>
      </c>
      <c r="AH99" s="695">
        <v>33</v>
      </c>
      <c r="AI99" s="709"/>
      <c r="AJ99" s="218" t="str">
        <f>IF(AI99="ET","ET",IF(AI99=0," ",K99-AI99))</f>
        <v xml:space="preserve"> </v>
      </c>
      <c r="AK99" s="17">
        <v>3.2399999999999998E-2</v>
      </c>
      <c r="AL99" s="219">
        <f>IF(AJ99="ET",0,IF(AJ99=0,0,IF(AJ99&lt;761,1.32,IF(AJ99&lt;1126,0.74,IF(AJ99&lt;1491,0.39,IF(AJ99&lt;1856,0.14,IF(AJ99&lt;2951,0,IF(AJ99&lt;3316,0.08,0))))))))</f>
        <v>0</v>
      </c>
      <c r="AM99" s="219">
        <f>IF(AJ99="ET",0,IF(AJ99=0,0,IF(AJ99&lt;3316,0,IF(AJ99&lt;3681,0.16,IF(AJ99&lt;4046,0.26,IF(AJ99&lt;4411,0.38,0.52))))))</f>
        <v>0.52</v>
      </c>
      <c r="AN99" s="218">
        <f>IF(AJ99="ET",0,IF(AJ99=0," ",IF(AJ99&lt;769,79,IF(AJ99&lt;982,64,IF(AJ99&lt;1164,42,IF(AJ99&lt;1347,31,IF(AJ99&lt;1712,18,IF(AJ99&gt;3536,10,0))))))))</f>
        <v>10</v>
      </c>
      <c r="AO99" s="349">
        <v>1300</v>
      </c>
    </row>
    <row r="100" spans="1:41" s="546" customFormat="1" ht="12" thickBot="1" x14ac:dyDescent="0.25">
      <c r="A100" s="560"/>
      <c r="B100" s="551">
        <f>COUNTA(A97:A99)</f>
        <v>3</v>
      </c>
      <c r="C100" s="376" t="s">
        <v>42</v>
      </c>
      <c r="D100" s="376"/>
      <c r="E100" s="376" t="s">
        <v>41</v>
      </c>
      <c r="F100" s="312"/>
      <c r="G100" s="561">
        <f>AVERAGEA(G99)</f>
        <v>1.1000000000000001</v>
      </c>
      <c r="H100" s="562">
        <f>AVERAGEA(H99)</f>
        <v>64.599999999999994</v>
      </c>
      <c r="I100" s="562">
        <f>AVERAGEA(I99)</f>
        <v>99.7</v>
      </c>
      <c r="J100" s="563">
        <f>AVERAGEA(J99)</f>
        <v>27.5</v>
      </c>
      <c r="K100" s="552" t="s">
        <v>1</v>
      </c>
      <c r="L100" s="402">
        <f>AVERAGEA(L97:L99)</f>
        <v>83.333333333333329</v>
      </c>
      <c r="M100" s="395">
        <f>AVERAGEA(M97:M99)</f>
        <v>733</v>
      </c>
      <c r="N100" s="396">
        <f>AVERAGEA(N97:N99)</f>
        <v>111</v>
      </c>
      <c r="O100" s="397" t="s">
        <v>1</v>
      </c>
      <c r="P100" s="403">
        <f t="shared" ref="P100:U100" si="55">AVERAGEA(P97:P99)</f>
        <v>1104.3333333333333</v>
      </c>
      <c r="Q100" s="299">
        <f t="shared" si="55"/>
        <v>2544.3333333333335</v>
      </c>
      <c r="R100" s="359">
        <f t="shared" si="55"/>
        <v>53.333333333333336</v>
      </c>
      <c r="S100" s="385">
        <f t="shared" si="55"/>
        <v>1572.5</v>
      </c>
      <c r="T100" s="386">
        <f t="shared" si="55"/>
        <v>3.0059523809523809</v>
      </c>
      <c r="U100" s="386">
        <f t="shared" si="55"/>
        <v>8.3601190476190474</v>
      </c>
      <c r="V100" s="387" t="s">
        <v>1</v>
      </c>
      <c r="W100" s="386">
        <f>AVERAGEA(W97:W99)</f>
        <v>0.61789109504657602</v>
      </c>
      <c r="X100" s="388" t="s">
        <v>1</v>
      </c>
      <c r="Y100" s="799">
        <f t="shared" ref="Y100:AA100" si="56">AVERAGEA(Y97:Y99)</f>
        <v>36</v>
      </c>
      <c r="Z100" s="799">
        <f t="shared" si="56"/>
        <v>52.333333333333336</v>
      </c>
      <c r="AA100" s="799">
        <f t="shared" si="56"/>
        <v>6.4666666666666659</v>
      </c>
      <c r="AB100" s="799">
        <f>AVERAGEA(AB97:AB99)</f>
        <v>1305</v>
      </c>
      <c r="AC100" s="751"/>
      <c r="AD100" s="722"/>
      <c r="AE100" s="705"/>
      <c r="AF100" s="542"/>
      <c r="AG100" s="645"/>
      <c r="AH100" s="543"/>
      <c r="AI100" s="544"/>
      <c r="AJ100" s="542"/>
      <c r="AK100" s="542"/>
      <c r="AL100" s="542"/>
      <c r="AM100" s="542"/>
      <c r="AN100" s="542"/>
      <c r="AO100" s="545"/>
    </row>
    <row r="101" spans="1:41" ht="20.25" thickBot="1" x14ac:dyDescent="0.25">
      <c r="A101" s="1223" t="s">
        <v>171</v>
      </c>
      <c r="B101" s="1224"/>
      <c r="C101" s="1224"/>
      <c r="D101" s="1224"/>
      <c r="E101" s="1224"/>
      <c r="F101" s="1224"/>
      <c r="G101" s="1109"/>
      <c r="H101" s="1109"/>
      <c r="I101" s="1109"/>
      <c r="J101" s="1109"/>
      <c r="K101" s="1109"/>
      <c r="L101" s="1109"/>
      <c r="M101" s="1109"/>
      <c r="N101" s="1109"/>
      <c r="O101" s="1109"/>
      <c r="P101" s="1109"/>
      <c r="Q101" s="1109"/>
      <c r="R101" s="1109"/>
      <c r="S101" s="1109"/>
      <c r="T101" s="1109"/>
      <c r="U101" s="1109"/>
      <c r="V101" s="1109"/>
      <c r="W101" s="1109"/>
      <c r="X101" s="1109"/>
      <c r="Y101" s="801"/>
      <c r="Z101" s="801"/>
      <c r="AA101" s="801"/>
      <c r="AB101" s="801"/>
      <c r="AC101" s="801"/>
      <c r="AD101" s="723"/>
      <c r="AE101" s="724"/>
      <c r="AF101" s="221"/>
      <c r="AG101" s="645"/>
      <c r="AH101" s="222"/>
      <c r="AI101" s="223"/>
      <c r="AJ101" s="224"/>
      <c r="AK101" s="225"/>
      <c r="AL101" s="226"/>
      <c r="AM101" s="226"/>
      <c r="AN101" s="227"/>
      <c r="AO101" s="228"/>
    </row>
    <row r="102" spans="1:41" ht="15" thickBot="1" x14ac:dyDescent="0.25">
      <c r="A102" s="302">
        <v>8</v>
      </c>
      <c r="B102" s="436" t="s">
        <v>130</v>
      </c>
      <c r="C102" s="304" t="s">
        <v>214</v>
      </c>
      <c r="D102" s="602">
        <v>2716518</v>
      </c>
      <c r="E102" s="434" t="s">
        <v>174</v>
      </c>
      <c r="F102" s="435" t="s">
        <v>36</v>
      </c>
      <c r="G102" s="452">
        <v>2.2000000000000002</v>
      </c>
      <c r="H102" s="453">
        <v>68.2</v>
      </c>
      <c r="I102" s="453">
        <v>108.1</v>
      </c>
      <c r="J102" s="454">
        <v>26.1</v>
      </c>
      <c r="K102" s="431">
        <v>41223</v>
      </c>
      <c r="L102" s="432">
        <v>85</v>
      </c>
      <c r="M102" s="428">
        <v>653</v>
      </c>
      <c r="N102" s="429">
        <v>97</v>
      </c>
      <c r="O102" s="430">
        <v>11</v>
      </c>
      <c r="P102" s="427">
        <v>930</v>
      </c>
      <c r="Q102" s="422">
        <f>IF(K102=0,0,AI$2-K102)</f>
        <v>2502</v>
      </c>
      <c r="R102" s="423">
        <v>51</v>
      </c>
      <c r="S102" s="423">
        <v>1412.5</v>
      </c>
      <c r="T102" s="424">
        <f>IF(AK$2=0," ",IF(AM$2=0," ",IF(S102=0," ",IF(AO102=0," ",(S102-AO102)/(AM$2)))))</f>
        <v>4.0178571428571432</v>
      </c>
      <c r="U102" s="424">
        <f>IF(AK$2=0," ",IF(S102=0," ",IF(P102=0," ",(S102-P102)/AK$2)))</f>
        <v>8.6160714285714288</v>
      </c>
      <c r="V102" s="425">
        <f>IF(AK$2=0," ",IF(U102=0," ",(U102/U$103)*100))</f>
        <v>100</v>
      </c>
      <c r="W102" s="424">
        <f>IF(AK$2=0,P102/Q102,S102/Q102)</f>
        <v>0.56454836131095121</v>
      </c>
      <c r="X102" s="426">
        <f>IF(W102=0," ",(W102/W$103)*100)</f>
        <v>100</v>
      </c>
      <c r="Y102" s="749"/>
      <c r="Z102" s="749"/>
      <c r="AA102" s="749"/>
      <c r="AB102" s="749"/>
      <c r="AC102" s="335" t="e">
        <f>(AB102/$AB$103)*100</f>
        <v>#DIV/0!</v>
      </c>
      <c r="AD102" s="728">
        <f>U102+W102</f>
        <v>9.18061978988238</v>
      </c>
      <c r="AE102" s="729" t="s">
        <v>216</v>
      </c>
      <c r="AF102" s="214">
        <v>41617</v>
      </c>
      <c r="AG102" s="647">
        <f t="shared" si="33"/>
        <v>394</v>
      </c>
      <c r="AH102" s="216">
        <v>36.5</v>
      </c>
      <c r="AI102" s="217"/>
      <c r="AJ102" s="218" t="str">
        <f>IF(AI102="ET","ET",IF(AI102=0," ",K102-AI102))</f>
        <v xml:space="preserve"> </v>
      </c>
      <c r="AK102" s="17">
        <v>3.2399999999999998E-2</v>
      </c>
      <c r="AL102" s="219">
        <f>IF(AJ102="ET",0,IF(AJ102=0,0,IF(AJ102&lt;761,1.32,IF(AJ102&lt;1126,0.74,IF(AJ102&lt;1491,0.39,IF(AJ102&lt;1856,0.14,IF(AJ102&lt;2951,0,IF(AJ102&lt;3316,0.08,0))))))))</f>
        <v>0</v>
      </c>
      <c r="AM102" s="219">
        <f>IF(AJ102="ET",0,IF(AJ102=0,0,IF(AJ102&lt;3316,0,IF(AJ102&lt;3681,0.16,IF(AJ102&lt;4046,0.26,IF(AJ102&lt;4411,0.38,0.52))))))</f>
        <v>0.52</v>
      </c>
      <c r="AN102" s="218">
        <f>IF(AJ102="ET",0,IF(AJ102=0," ",IF(AJ102&lt;769,79,IF(AJ102&lt;982,64,IF(AJ102&lt;1164,42,IF(AJ102&lt;1347,31,IF(AJ102&lt;1712,18,IF(AJ102&gt;3536,10,0))))))))</f>
        <v>10</v>
      </c>
      <c r="AO102" s="423">
        <v>1300</v>
      </c>
    </row>
    <row r="103" spans="1:41" s="546" customFormat="1" ht="12" thickBot="1" x14ac:dyDescent="0.25">
      <c r="A103" s="310"/>
      <c r="B103" s="551">
        <f>COUNTA(A102:A102)</f>
        <v>1</v>
      </c>
      <c r="C103" s="376" t="s">
        <v>215</v>
      </c>
      <c r="D103" s="376"/>
      <c r="E103" s="376" t="s">
        <v>41</v>
      </c>
      <c r="F103" s="312"/>
      <c r="G103" s="561">
        <f>AVERAGEA(G102)</f>
        <v>2.2000000000000002</v>
      </c>
      <c r="H103" s="562">
        <f>AVERAGEA(H102)</f>
        <v>68.2</v>
      </c>
      <c r="I103" s="562">
        <f>AVERAGEA(I102)</f>
        <v>108.1</v>
      </c>
      <c r="J103" s="563">
        <f>AVERAGEA(J102)</f>
        <v>26.1</v>
      </c>
      <c r="K103" s="433" t="s">
        <v>1</v>
      </c>
      <c r="L103" s="402">
        <f>AVERAGEA(L102)</f>
        <v>85</v>
      </c>
      <c r="M103" s="395">
        <f>AVERAGEA(M102)</f>
        <v>653</v>
      </c>
      <c r="N103" s="396">
        <f>AVERAGEA(N102)</f>
        <v>97</v>
      </c>
      <c r="O103" s="397" t="s">
        <v>1</v>
      </c>
      <c r="P103" s="403">
        <f t="shared" ref="P103:U103" si="57">AVERAGEA(P102)</f>
        <v>930</v>
      </c>
      <c r="Q103" s="564">
        <f t="shared" si="57"/>
        <v>2502</v>
      </c>
      <c r="R103" s="359">
        <f t="shared" si="57"/>
        <v>51</v>
      </c>
      <c r="S103" s="385">
        <f t="shared" si="57"/>
        <v>1412.5</v>
      </c>
      <c r="T103" s="386">
        <f t="shared" si="57"/>
        <v>4.0178571428571432</v>
      </c>
      <c r="U103" s="386">
        <f t="shared" si="57"/>
        <v>8.6160714285714288</v>
      </c>
      <c r="V103" s="387" t="s">
        <v>1</v>
      </c>
      <c r="W103" s="386">
        <f>AVERAGEA(W102)</f>
        <v>0.56454836131095121</v>
      </c>
      <c r="X103" s="565" t="s">
        <v>1</v>
      </c>
      <c r="Y103" s="799" t="e">
        <f t="shared" ref="Y103:AA103" si="58">AVERAGEA(Y102)</f>
        <v>#DIV/0!</v>
      </c>
      <c r="Z103" s="799" t="e">
        <f t="shared" si="58"/>
        <v>#DIV/0!</v>
      </c>
      <c r="AA103" s="799" t="e">
        <f t="shared" si="58"/>
        <v>#DIV/0!</v>
      </c>
      <c r="AB103" s="799" t="e">
        <f>AVERAGEA(AB102)</f>
        <v>#DIV/0!</v>
      </c>
      <c r="AC103" s="757"/>
      <c r="AD103" s="722"/>
      <c r="AE103" s="705"/>
      <c r="AF103" s="542"/>
      <c r="AG103" s="542"/>
      <c r="AH103" s="543"/>
      <c r="AI103" s="544"/>
      <c r="AJ103" s="542"/>
      <c r="AK103" s="542"/>
      <c r="AL103" s="542"/>
      <c r="AM103" s="542"/>
      <c r="AN103" s="542"/>
      <c r="AO103" s="545"/>
    </row>
    <row r="104" spans="1:41" x14ac:dyDescent="0.2">
      <c r="P104" s="449">
        <f t="shared" ref="P104:U104" si="59">AVERAGEA(P6:P42,P45:P64,P73,P76:P78,P81:P83,P86:P91,P94,P97:P99,P102,P67,P70)</f>
        <v>894.64935064935059</v>
      </c>
      <c r="Q104" s="449">
        <f t="shared" si="59"/>
        <v>2524.6233766233768</v>
      </c>
      <c r="R104" s="449">
        <f t="shared" si="59"/>
        <v>51.727272727272727</v>
      </c>
      <c r="S104" s="449">
        <f t="shared" si="59"/>
        <v>1352.8571428571429</v>
      </c>
      <c r="T104" s="450">
        <f t="shared" si="59"/>
        <v>3.3719851576994424</v>
      </c>
      <c r="U104" s="450">
        <f t="shared" si="59"/>
        <v>8.1822820037105757</v>
      </c>
      <c r="V104" s="450"/>
      <c r="W104" s="450">
        <f>AVERAGEA(W6:W42,W45:W64,W73,W76:W78,W81:W83,W86:W91,W94,W97:W99,W102,W67,W70)</f>
        <v>0.53548750527210887</v>
      </c>
    </row>
  </sheetData>
  <mergeCells count="19">
    <mergeCell ref="A101:X101"/>
    <mergeCell ref="A72:X72"/>
    <mergeCell ref="A75:X75"/>
    <mergeCell ref="A80:X80"/>
    <mergeCell ref="A85:X85"/>
    <mergeCell ref="A93:X93"/>
    <mergeCell ref="A96:X96"/>
    <mergeCell ref="Y3:AC3"/>
    <mergeCell ref="AF3:AH3"/>
    <mergeCell ref="A5:X5"/>
    <mergeCell ref="A44:X44"/>
    <mergeCell ref="A66:X66"/>
    <mergeCell ref="A69:X69"/>
    <mergeCell ref="A1:X1"/>
    <mergeCell ref="A2:X2"/>
    <mergeCell ref="G3:J3"/>
    <mergeCell ref="K3:L3"/>
    <mergeCell ref="M3:O3"/>
    <mergeCell ref="Q3:X3"/>
  </mergeCells>
  <hyperlinks>
    <hyperlink ref="D102" r:id="rId1" display="https://herdbook.org/simmapp/template/animalSearch%2CAnimalSearch.vm/action/animalSearch.AnimalSearchAction" xr:uid="{00000000-0004-0000-0B00-000000000000}"/>
    <hyperlink ref="D99" r:id="rId2" display="https://herdbook.org/simmapp/template/animalSearch%2CAnimalSearch.vm/action/animalSearch.AnimalSearchAction" xr:uid="{00000000-0004-0000-0B00-000001000000}"/>
    <hyperlink ref="D98" r:id="rId3" display="https://herdbook.org/simmapp/template/animalSearch%2CAnimalSearch.vm/action/animalSearch.AnimalSearchAction" xr:uid="{00000000-0004-0000-0B00-000002000000}"/>
    <hyperlink ref="D97" r:id="rId4" display="https://herdbook.org/simmapp/template/animalSearch%2CAnimalSearch.vm/action/animalSearch.AnimalSearchAction" xr:uid="{00000000-0004-0000-0B00-000003000000}"/>
    <hyperlink ref="D94" r:id="rId5" display="https://herdbook.org/simmapp/template/animalSearch%2CAnimalSearch.vm/action/animalSearch.AnimalSearchAction" xr:uid="{00000000-0004-0000-0B00-000004000000}"/>
    <hyperlink ref="D91" r:id="rId6" display="https://herdbook.org/simmapp/template/animalSearch%2CAnimalSearch.vm/action/animalSearch.AnimalSearchAction" xr:uid="{00000000-0004-0000-0B00-000005000000}"/>
    <hyperlink ref="D90" r:id="rId7" display="https://herdbook.org/simmapp/template/animalSearch%2CAnimalSearch.vm/action/animalSearch.AnimalSearchAction" xr:uid="{00000000-0004-0000-0B00-000006000000}"/>
    <hyperlink ref="D89" r:id="rId8" display="https://herdbook.org/simmapp/template/animalSearch%2CAnimalSearch.vm/action/animalSearch.AnimalSearchAction" xr:uid="{00000000-0004-0000-0B00-000007000000}"/>
    <hyperlink ref="D88" r:id="rId9" display="https://herdbook.org/simmapp/template/animalSearch%2CAnimalSearch.vm/action/animalSearch.AnimalSearchAction" xr:uid="{00000000-0004-0000-0B00-000008000000}"/>
    <hyperlink ref="D87" r:id="rId10" display="https://herdbook.org/simmapp/template/animalSearch%2CAnimalSearch.vm/action/animalSearch.AnimalSearchAction" xr:uid="{00000000-0004-0000-0B00-000009000000}"/>
    <hyperlink ref="D86" r:id="rId11" display="https://herdbook.org/simmapp/template/animalSearch%2CAnimalSearch.vm/action/animalSearch.AnimalSearchAction;jsessionid=2FB48F3730597A005238C6890E410FC3.tomcat2A" xr:uid="{00000000-0004-0000-0B00-00000A000000}"/>
    <hyperlink ref="D83" r:id="rId12" display="http://search.redangus.org/animal/id/1596496" xr:uid="{00000000-0004-0000-0B00-00000B000000}"/>
    <hyperlink ref="D82" r:id="rId13" display="http://search.redangus.org/animal/id/1596497" xr:uid="{00000000-0004-0000-0B00-00000C000000}"/>
    <hyperlink ref="D81" r:id="rId14" display="http://search.redangus.org/animal/id/1561755" xr:uid="{00000000-0004-0000-0B00-00000D000000}"/>
    <hyperlink ref="D78" r:id="rId15" display="http://search.gelbvieh.org/anisch.aspx" xr:uid="{00000000-0004-0000-0B00-00000E000000}"/>
    <hyperlink ref="D77" r:id="rId16" display="http://search.gelbvieh.org/anisch.aspx" xr:uid="{00000000-0004-0000-0B00-00000F000000}"/>
    <hyperlink ref="D76" r:id="rId17" display="http://search.gelbvieh.org/anisch.aspx" xr:uid="{00000000-0004-0000-0B00-000010000000}"/>
    <hyperlink ref="D73" r:id="rId18" xr:uid="{00000000-0004-0000-0B00-000011000000}"/>
    <hyperlink ref="D70" r:id="rId19" display="http://search.gelbvieh.org/anisch.aspx" xr:uid="{00000000-0004-0000-0B00-000012000000}"/>
    <hyperlink ref="D67" r:id="rId20" display="http://search.gelbvieh.org/anisch.aspx" xr:uid="{00000000-0004-0000-0B00-000013000000}"/>
    <hyperlink ref="D63" r:id="rId21" display="http://www.angus.org/Animal/EpdPedSearch.aspx?aid=17617851" xr:uid="{00000000-0004-0000-0B00-000014000000}"/>
    <hyperlink ref="D62" r:id="rId22" display="http://www.angus.org/Animal/EpdPedSearch.aspx?aid=17617850" xr:uid="{00000000-0004-0000-0B00-000015000000}"/>
    <hyperlink ref="D50" r:id="rId23" display="http://www.angus.org/Animal/EpdPedSearch.aspx?aid=17559107" xr:uid="{00000000-0004-0000-0B00-000016000000}"/>
    <hyperlink ref="D61" r:id="rId24" display="http://www.angus.org/Animal/EpdPedDtl.aspx?aid=FAAAAP7FkTDE0yZ8ByjFYc3sPyl%2bOpycLTTRMHHwetxozPgE&amp;time=LgAAAGQ6uTxKCI9Uv1FI5JAsrHNoxnSCUL8GrWMxkKZd6bXeaYG%2b%2b6aFBVyEm%2f%2b659aJhg%3d%3d" xr:uid="{00000000-0004-0000-0B00-000017000000}"/>
    <hyperlink ref="D60" r:id="rId25" display="http://www.angus.org/Animal/EpdPedDtl.aspx?aid=FAAAAOSsh25eusiKqDpb1NXfg0ilVM1yxKSji4xVZgSwQPZk&amp;time=LgAAAGQ6uTxKCI9Uv1FI5JAsrHNoxnSCUL8GrWMxkKZd6bXeFSgW151ToknF2qyWRc1jjw%3d%3d" xr:uid="{00000000-0004-0000-0B00-000018000000}"/>
    <hyperlink ref="D59" r:id="rId26" display="http://www.angus.org/Animal/EpdPedDtl.aspx?aid=FAAAANzv7XPJCPxORw5ectVeyCq8PItggy26vu8ob83Pkdxo&amp;time=LgAAAGQ6uTxKCI9Uv1FI5JAsrHOl2NAMyAra8xpaAUKEfo1rA05KOyM%2bP6KkDnCFF08e5A%3d%3d" xr:uid="{00000000-0004-0000-0B00-000019000000}"/>
    <hyperlink ref="D58" r:id="rId27" display="http://www.angus.org/Animal/EpdPedDtl.aspx?aid=FAAAAPr9pzouWDwvYa36sfGVXNXnHJqETDYciXAKnmUgvcp6&amp;time=LgAAAGQ6uTxKCI9Uv1FI5JAsrHOl2NAMyAra8xpaAUKEfo1rHgI0pHVni9aY2ET49yr4Jw%3d%3d" xr:uid="{00000000-0004-0000-0B00-00001A000000}"/>
    <hyperlink ref="D64" r:id="rId28" display="http://www.angus.org/Animal/EpdPedDtl.aspx?aid=FAAAAO9hP0H%2bBwPIOBQNXxOWBNUIyFR734S0wdJbMb5eYowM&amp;time=LgAAAGQ6uTxKCI9Uv1FI5JAsrHPHNn76bzCsiNdQHlxIPJql%2fCXyFJYuQsKk6GYC0fl9Eg%3d%3d" xr:uid="{00000000-0004-0000-0B00-00001B000000}"/>
    <hyperlink ref="D57" r:id="rId29" display="http://www.angus.org/Animal/EpdPedDtl.aspx?aid=FAAAAIiC5pTN0yBF%2fUXY%2f92taWwO%2bDv2lK7TLb%2bxDGha6jbW&amp;time=LgAAAGQ6uTxKCI9Uv1FI5JAsrHNwDz29wmoMoiO4mUnVDFfBqEYfWHEbo0tuAsd5YainqQ%3d%3d" xr:uid="{00000000-0004-0000-0B00-00001C000000}"/>
    <hyperlink ref="D56" r:id="rId30" display="http://www.angus.org/Animal/EpdPedDtl.aspx?aid=FAAAAGJMWPq%2blSAdfyHpjcaahFN5V8gCUQ%2ffKaM4KMVzMEFm&amp;time=LgAAAGQ6uTxKCI9Uv1FI5JAsrHOTg0iFjPYUMXwMmwGTewIRuy6wvNSLSAlDIFgoxzGSiQ%3d%3d" xr:uid="{00000000-0004-0000-0B00-00001D000000}"/>
    <hyperlink ref="D55" r:id="rId31" display="http://www.angus.org/Animal/EpdPedDtl.aspx?aid=FAAAAAmXEVs6pWpOrkWGgEXtc8zpD0H5qa2VxeUKI1AnDy6x&amp;time=LgAAAGQ6uTxKCI9Uv1FI5JAsrHMq2UkV%2fEGJhFffUGl5ebfndXo2Yyxvc33qqmqeJA1EfQ%3d%3d" xr:uid="{00000000-0004-0000-0B00-00001E000000}"/>
    <hyperlink ref="D54" r:id="rId32" display="http://www.angus.org/Animal/EpdPedDtl.aspx?aid=FAAAAKkEaTDJUpHE8ObUYIbwPSgVjwTFFA4PJjmOC3xLOx6N&amp;time=LgAAAGQ6uTxKCI9Uv1FI5JAsrHMq2UkV%2fEGJhFffUGl5ebfnCZskNGKFxQRctFOg9llqNw%3d%3d" xr:uid="{00000000-0004-0000-0B00-00001F000000}"/>
    <hyperlink ref="D53" r:id="rId33" display="http://www.angus.org/Animal/EpdPedDtl.aspx?aid=FAAAAKDpTaICE9g6bck%2fYpxWrx6N4aIs0oV12nEasACUlcJG&amp;time=LgAAAGQ6uTxKCI9Uv1FI5JAsrHPs02Np3TQIUEl%2fDeIqQKse2HtzdIqDe5sO0AwZgHySag%3d%3d" xr:uid="{00000000-0004-0000-0B00-000020000000}"/>
    <hyperlink ref="D52" r:id="rId34" display="http://www.angus.org/Animal/EpdPedDtl.aspx?aid=FAAAAKAgtmmHx0hM95WxsxgJbpVdtkulavneJCzohS%2bGrHWX&amp;time=LgAAAGQ6uTxKCI9Uv1FI5JAsrHPs02Np3TQIUEl%2fDeIqQKse6cL9%2fnyhdkaf2XQ6NY0%2bPA%3d%3d" xr:uid="{00000000-0004-0000-0B00-000021000000}"/>
    <hyperlink ref="D51" r:id="rId35" display="http://www.angus.org/Animal/EpdPedDtl.aspx?aid=FAAAAMuL1U8t9Yx%2fNGWBRwW5MsYTgZLbm9rep3msnOycJ5i7&amp;time=LgAAAGQ6uTxKCI9Uv1FI5JAsrHP%2fEasOiOlIkdVDZs3akqQABlxADuzIiMO4WMax%2fnkblg%3d%3d" xr:uid="{00000000-0004-0000-0B00-000022000000}"/>
    <hyperlink ref="D49" r:id="rId36" display="http://www.angus.org/Animal/EpdPedDtl.aspx?aid=FAAAANqgfS%2f10QF21SH3maO%2bPnVtjswwZmv4FkXPoYwjajmO&amp;time=LgAAAGQ6uTxKCI9Uv1FI5JAsrHP%2fEasOiOlIkdVDZs3akqQAlPR7snV%2fhXJRSMdxjUWDhA%3d%3d" xr:uid="{00000000-0004-0000-0B00-000023000000}"/>
    <hyperlink ref="D48" r:id="rId37" display="http://www.angus.org/Animal/EpdPedDtl.aspx?aid=FAAAACXM9BCE3EwMNTqf9qBjFNuxd196rCAiISo6edmIWGA%2f&amp;time=LgAAAGQ6uTxKCI9Uv1FI5JAsrHOB5wzJLITL0FQ2ST2jHRPK2MYhoNecw9jzdkSNJvxOTw%3d%3d" xr:uid="{00000000-0004-0000-0B00-000024000000}"/>
    <hyperlink ref="D47" r:id="rId38" display="http://www.angus.org/Animal/EpdPedDtl.aspx?aid=FAAAALoQ7AinvkAZSJg7Z2ydCfzfJaPw67R%2fK4LEYyz5zGiO&amp;time=LgAAAGQ6uTxKCI9Uv1FI5JAsrHOB5wzJLITL0FQ2ST2jHRPK4rTB0CP3K%2beeGK7Q5%2bP6fg%3d%3d" xr:uid="{00000000-0004-0000-0B00-000025000000}"/>
    <hyperlink ref="D46" r:id="rId39" display="http://www.angus.org/Animal/EpdPedDtl.aspx?aid=FAAAALoQ7AinvkAZSJg7Z2ydCfzfJaPw67R%2fK4LEYyz5zGiO&amp;time=LgAAAGQ6uTxKCI9Uv1FI5JAsrHPdrrgCk055teaxJB42cbXGZe3M1FJfVNFvB%2bVOY3yQrg%3d%3d" xr:uid="{00000000-0004-0000-0B00-000026000000}"/>
    <hyperlink ref="D45" r:id="rId40" display="http://www.angus.org/Animal/EpdPedDtl.aspx?aid=FAAAABC7xQxgBmYvKYOL7IK0MS8ZXcAwEnkNc2irQ7%2bHGE73&amp;time=LgAAAGQ6uTxKCI9Uv1FI5JAsrHNNsmTcp4T4Smvzz1YPTRfCej9M7Vo%2fWgvI12kmCFHOQw%3d%3d" xr:uid="{00000000-0004-0000-0B00-000027000000}"/>
    <hyperlink ref="D33" r:id="rId41" display="http://www.angus.org/Animal/EpdPedSearch.aspx?aid=17617849" xr:uid="{00000000-0004-0000-0B00-000028000000}"/>
    <hyperlink ref="D31" r:id="rId42" display="http://www.angus.org/Animal/EpdPedSearch.aspx?aid=17617848" xr:uid="{00000000-0004-0000-0B00-000029000000}"/>
    <hyperlink ref="D30" r:id="rId43" display="http://www.angus.org/Animal/EpdPedSearch.aspx?aid=17617847" xr:uid="{00000000-0004-0000-0B00-00002A000000}"/>
    <hyperlink ref="D13" r:id="rId44" display="http://www.angus.org/Animal/EpdPedSearch.aspx?aid=17407619" xr:uid="{00000000-0004-0000-0B00-00002B000000}"/>
    <hyperlink ref="D12" r:id="rId45" display="http://www.angus.org/Animal/EpdPedSearch.aspx?aid=17402644" xr:uid="{00000000-0004-0000-0B00-00002C000000}"/>
    <hyperlink ref="D11" r:id="rId46" display="http://www.angus.org/Animal/EpdPedSearch.aspx?aid=17406889" xr:uid="{00000000-0004-0000-0B00-00002D000000}"/>
    <hyperlink ref="D40" r:id="rId47" display="http://www.angus.org/Animal/EpdPedSearch.aspx?aid=17605506" xr:uid="{00000000-0004-0000-0B00-00002E000000}"/>
    <hyperlink ref="D39" r:id="rId48" display="http://www.angus.org/Animal/EpdPedSearch.aspx?aid=17605505" xr:uid="{00000000-0004-0000-0B00-00002F000000}"/>
    <hyperlink ref="D42" r:id="rId49" display="http://www.angus.org/Animal/EpdPedDtl.aspx?aid=FAAAAFDjRlwMoR4A7Sy141%2bxozW%2bcppR%2b9pyaxDwLUqhIGBw&amp;time=LAAAAN6Icb8Nm9%2b4dF5MRzw9CNu8g%2bW0aeraAEFMxLI450dNLrvgC5TEUKsr07tY7RsI5A%3d%3d" xr:uid="{00000000-0004-0000-0B00-000030000000}"/>
    <hyperlink ref="D41" r:id="rId50" display="http://www.angus.org/Animal/EpdPedDtl.aspx?aid=FAAAAFoMMp5SpsMQUYfG8uutCE4T14ZnU0fL1R0zf9O%2foBET&amp;time=LAAAAN6Icb8Nm9%2b4dF5MRzw9CNtahVptZigSB1zhmTaIHYCKOuuK%2fvk3UBSxiLY76SdBjg%3d%3d" xr:uid="{00000000-0004-0000-0B00-000031000000}"/>
    <hyperlink ref="D38" r:id="rId51" display="http://www.angus.org/Animal/EpdPedDtl.aspx?aid=FAAAAAS1jWnnE5WcqXP5bja%2bIGZJARo4cIQ5dIxNWghR0ZWp&amp;time=LAAAAN6Icb8Nm9%2b4dF5MRzw9CNtKE2rwIJhZbD8JAoeXQ30Bk50rDZv6pqTArk7Vge3jcQ%3d%3d" xr:uid="{00000000-0004-0000-0B00-000032000000}"/>
    <hyperlink ref="D37" r:id="rId52" display="http://www.angus.org/Animal/EpdPedDtl.aspx?aid=FAAAAEsncTUpf1R4Wh2fUPT6zvAnp9zEu%2bLXImCZbJwGbTqu&amp;time=LAAAAN6Icb8Nm9%2b4dF5MRzw9CNuc6bgtQlWT%2bxL%2b7Sq88sxBX%2bSZQefGhjfctlo4Xez7Rg%3d%3d" xr:uid="{00000000-0004-0000-0B00-000033000000}"/>
    <hyperlink ref="D36" r:id="rId53" display="http://www.angus.org/Animal/EpdPedDtl.aspx?aid=FAAAAFV4oXfROFwFpTjD9e84w8lBNthUC1JZX7lsG9d7KkA%2f&amp;time=LAAAAN6Icb8Nm9%2b4dF5MRzw9CNvcuHoBTdgKgZi18tK2SNo%2fa9oTNqsGKkdr24TAIGrdgA%3d%3d" xr:uid="{00000000-0004-0000-0B00-000034000000}"/>
    <hyperlink ref="D35" r:id="rId54" display="http://www.angus.org/Animal/EpdPedDtl.aspx?aid=FAAAADKGVQi7LKMC6IdEcdbzP8wz6vJz4pqD2CTZP4Trc2xR&amp;time=LAAAAN6Icb8Nm9%2b4dF5MRzw9CNtJ1HHN8Xzs%2bVqz%2f5SPu6C%2fFDMGVv0ApQSqgZETYgaydQ%3d%3d" xr:uid="{00000000-0004-0000-0B00-000035000000}"/>
    <hyperlink ref="D34" r:id="rId55" display="http://www.angus.org/Animal/EpdPedDtl.aspx?aid=FAAAAPjWFBLiaBa%2faxXRQTsGFPG3xbYlJy1nJDgFAAmkTdpe&amp;time=LAAAAN6Icb8Nm9%2b4dF5MRzw9CNvGVQpYpw7bSoed7TCXd9GCx1S4m2TH4Q5%2f47dHgKqHYQ%3d%3d" xr:uid="{00000000-0004-0000-0B00-000036000000}"/>
    <hyperlink ref="D29" r:id="rId56" display="http://www.angus.org/Animal/EpdPedDtl.aspx?aid=FAAAAKApGcUlFDancGxc5wotytQ57OOIlhzzseqnd%2fVkt1DZ&amp;time=LAAAAN6Icb8Nm9%2b4dF5MRzw9CNsIbP8LVfbyuPw6g0xegSoxUCY6yH9pgnWvvGl8GCmkuQ%3d%3d" xr:uid="{00000000-0004-0000-0B00-000037000000}"/>
    <hyperlink ref="D28" r:id="rId57" display="http://www.angus.org/Animal/EpdPedDtl.aspx?aid=FAAAAF0PN%2fGJw0rkStI%2beSAhVFH2wP9Ua7967Oo2W01ISgji&amp;time=LAAAAN6Icb8Nm9%2b4dF5MRzw9CNsDV6EiDmGxOdqBAvyYJcL1e6ZwNXLAnwXwNFqwpTJa2w%3d%3d" xr:uid="{00000000-0004-0000-0B00-000038000000}"/>
    <hyperlink ref="D27" r:id="rId58" display="http://www.angus.org/Animal/EpdPedDtl.aspx?aid=FAAAAGhl8oTcnI%2bJEFFTBM2cI5nevtHGMUMcwcsACrNTaNgX&amp;time=LAAAAN6Icb8Nm9%2b4dF5MRzw9CNtBcWpru7eTOlLu6nH2hBHSLQHxbmVvDNq3Wg1qttiiHg%3d%3d" xr:uid="{00000000-0004-0000-0B00-000039000000}"/>
    <hyperlink ref="D26" r:id="rId59" display="http://www.angus.org/Animal/EpdPedDtl.aspx?aid=FAAAAL3G%2bvxKrftPYdvTKc8Jfpu%2bQCUp5hqOmjLhscZ55BPK&amp;time=LAAAAN6Icb8Nm9%2b4dF5MRzw9CNuyvxqALhB5D7mnnT9f%2fces2dlGmnVkA%2fvVG8b4yYWjCA%3d%3d" xr:uid="{00000000-0004-0000-0B00-00003A000000}"/>
    <hyperlink ref="D25" r:id="rId60" display="http://www.angus.org/Animal/EpdPedDtl.aspx?aid=FAAAABbmc%2bKG6jC0vDe8xZbguqkLUnVqPsWu8DLLOZZvje%2bF&amp;time=MAAAAGQ6uTxKCI9Uv1FI5JAsrHMf%2bkRSqqvZrzZ4wD0TCSf3d5BA641j2HaorS86w8jmwrOPft4xTdEzrYJWUhYijjE%3d" xr:uid="{00000000-0004-0000-0B00-00003B000000}"/>
    <hyperlink ref="D24" r:id="rId61" display="http://www.angus.org/Animal/EpdPedDtl.aspx?aid=FAAAAKnNgDVybLjb25R41qs3%2ftK8h%2bKRWzlbPEdGpwOGCYSV&amp;time=MAAAAGQ6uTxKCI9Uv1FI5JAsrHOCFMBCAlzkrWaad1zscr59FnnJD%2bx1GA1XDWTgo3jAjhn1orWImUYIuudn5ePsD1k%3d" xr:uid="{00000000-0004-0000-0B00-00003C000000}"/>
    <hyperlink ref="D23" r:id="rId62" display="http://www.angus.org/Animal/EpdPedDtl.aspx?aid=FAAAAFReBRGBVjNZSUrFjgw%2bb%2bPk%2fz8maU7L%2b5Cr%2bDaii4OR&amp;time=LAAAAN6Icb8Nm9%2b4dF5MRzw9CNtL1BqcOCqQbMbwLkxQ%2bw0t9Nuwyw3oplVvrzaks5zENQ%3d%3d" xr:uid="{00000000-0004-0000-0B00-00003D000000}"/>
    <hyperlink ref="D22" r:id="rId63" display="http://www.angus.org/Animal/EpdPedDtl.aspx?aid=FAAAAJ6c57IhxxexwsulxGjYkPnp%2fkKc31%2fb42iBJSXvXyUP&amp;time=LAAAAN6Icb8Nm9%2b4dF5MRzw9CNt8GLi8m7a7Ac67HCTsJuRoVph4pUy1r4f8kTrGgfOC1g%3d%3d" xr:uid="{00000000-0004-0000-0B00-00003E000000}"/>
    <hyperlink ref="D21" r:id="rId64" display="http://www.angus.org/Animal/EpdPedDtl.aspx?aid=FAAAAOxjXUjofL3h3Jo1dJ%2fAZLW4tNiJLZpNfvqLUqJcWcbr&amp;time=LAAAAN6Icb8Nm9%2b4dF5MRzw9CNteXWSW5fwb5HMTHpdQJIkfpAWWdC19J0fTcZWmfp5Okg%3d%3d" xr:uid="{00000000-0004-0000-0B00-00003F000000}"/>
    <hyperlink ref="D20" r:id="rId65" display="http://www.angus.org/Animal/EpdPedDtl.aspx?aid=FAAAAIYEUPpT0g3G0ximChp7hXfwDjTCGBs7VAlPtLxt5Sdc&amp;time=LAAAAN6Icb8Nm9%2b4dF5MRzw9CNuugUw5%2bfpL5rLL11OU%2frpjaHdx9oqPhnqoyzVFUW9xXQ%3d%3d" xr:uid="{00000000-0004-0000-0B00-000040000000}"/>
    <hyperlink ref="D19" r:id="rId66" display="http://www.angus.org/Animal/EpdPedDtl.aspx?aid=FAAAADKGDBlaVXEfFLaWL%2bN8o8avybFAfMEP0Fq3i0eojQNf&amp;time=LAAAAN6Icb8Nm9%2b4dF5MRzw9CNtfKwhhcQCVxUAMtoeWIx6ov1ecN1K5FnmgJ74%2bRNlEnA%3d%3d" xr:uid="{00000000-0004-0000-0B00-000041000000}"/>
    <hyperlink ref="D18" r:id="rId67" display="http://www.angus.org/Animal/EpdPedDtl.aspx?aid=FAAAALPxYbnn8kChfUKjWGdy%2fYzlULsKOIMpcFUPHsq0moQ7&amp;time=LAAAAN6Icb8Nm9%2b4dF5MRzw9CNs7va%2bzYVY3U4Ny%2fl894jh6G3SCdswxF83qPSLN03iqog%3d%3d" xr:uid="{00000000-0004-0000-0B00-000042000000}"/>
    <hyperlink ref="D17" r:id="rId68" display="http://www.angus.org/Animal/EpdPedDtl.aspx?aid=FAAAABO%2bHHbIFPSEl0ONoB4WmwC%2bvaT2IkAzKoG3JGVu0OYO&amp;time=LAAAAN6Icb8Nm9%2b4dF5MRzw9CNu5F5aFbJNsyxANVRrJZg26AILJTc6rl2%2fcNFhdsqsSYA%3d%3d" xr:uid="{00000000-0004-0000-0B00-000043000000}"/>
    <hyperlink ref="D16" r:id="rId69" display="http://www.angus.org/Animal/EpdPedDtl.aspx?aid=FAAAAHrBDdxlJKKG7ZTsYwwltEOt%2beCNLa9VKbCFfQ%2bcnnv3&amp;time=LAAAAN6Icb8Nm9%2b4dF5MRzw9CNt0U9cVeGO7J%2fd%2fk9WIKsB9ELPCLiuAuwTYtv7tTmehtg%3d%3d" xr:uid="{00000000-0004-0000-0B00-000044000000}"/>
    <hyperlink ref="D15" r:id="rId70" display="http://www.angus.org/Animal/EpdPedDtl.aspx?aid=FAAAADaEo17wPA651NoL0jhcAel89nfuJnP%2fNtD2YWTrOnaC&amp;time=LAAAAN6Icb8Nm9%2b4dF5MRzw9CNvisim0LJ6QPa3wOeZ1ItUEq5NJ1u0VshMRB2v3cVJzgw%3d%3d" xr:uid="{00000000-0004-0000-0B00-000045000000}"/>
    <hyperlink ref="D14" r:id="rId71" display="http://www.angus.org/Animal/EpdPedDtl.aspx?aid=FAAAAIL5rGSR6BxiO405UYjU%2fZzWVgNX2C9P%2b8UzFHBwMXVj&amp;time=LAAAAN6Icb8Nm9%2b4dF5MRzw9CNv1mAhQazBksuBWoTiM%2bRRO7hgMYqM4Gx9HsYE8RdTatA%3d%3d" xr:uid="{00000000-0004-0000-0B00-000046000000}"/>
    <hyperlink ref="D10" r:id="rId72" display="http://www.angus.org/Animal/EpdPedDtl.aspx?aid=FAAAAASYFu%2fcf%2f3g798smF1U2sly4Cn37uUuW46TFpnvNB4N&amp;time=LAAAAN6Icb8Nm9%2b4dF5MRzw9CNtpVLjAD1hDqlkaZvrRvdjDj3dxpHu%2fGCvx%2bhHqjyn%2bTA%3d%3d" xr:uid="{00000000-0004-0000-0B00-000047000000}"/>
    <hyperlink ref="D9" r:id="rId73" display="http://www.angus.org/Animal/EpdPedDtl.aspx?aid=FAAAADUGy4xiDIKx%2fG3Vig%2bnz4Xn7oIrMUcURFFQult2zbfH&amp;time=LAAAAN6Icb8Nm9%2b4dF5MRzw9CNtjXKBKmRddjwavGP5Ok3TOLV%2bxGfyyZ8Y7XaXhiPZH5Q%3d%3d" xr:uid="{00000000-0004-0000-0B00-000048000000}"/>
    <hyperlink ref="D8" r:id="rId74" display="http://www.angus.org/Animal/EpdPedDtl.aspx?aid=FAAAAFP9Y1QkNGjtv7McUpzD%2bVR3rMBBJ4Xv5l7mKHL5FVRE&amp;time=LAAAAN6Icb8Nm9%2b4dF5MRzw9CNtloiPCT8fJxJonjjFEBCK2mIv7%2fsXy2hb8ucy%2b5RDd0A%3d%3d" xr:uid="{00000000-0004-0000-0B00-000049000000}"/>
    <hyperlink ref="D7" r:id="rId75" display="http://www.angus.org/Animal/EpdPedDtl.aspx?aid=FAAAABKazinlcVtJYdp23hp1%2bRjJDEJR6XdDa6tVKUxVmJpB&amp;time=LAAAAN6Icb8Nm9%2b4dF5MRzw9CNv5tFx9eLlkFrO6vbKJhkugOUMrra%2fk%2fg59UHj4mVLc2g%3d%3d" xr:uid="{00000000-0004-0000-0B00-00004A000000}"/>
    <hyperlink ref="D6" r:id="rId76" display="http://www.angus.org/Animal/EpdPedDtl.aspx?aid=FAAAAD9QcBNtrTwloUl8RJ9wUUbcyKTE694JblMFufxfkCuu&amp;time=LAAAAN6Icb8Nm9%2b4dF5MRzw9CNv%2fSW50VFG9B8NBCtxMtq5KrDVJgPsQDc84PDxIJJ%2fPxA%3d%3d" xr:uid="{00000000-0004-0000-0B00-00004B000000}"/>
  </hyperlinks>
  <pageMargins left="0.75" right="0.75" top="1" bottom="1" header="0.5" footer="0.5"/>
  <pageSetup orientation="portrait" r:id="rId77"/>
  <legacyDrawing r:id="rId78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0"/>
  <sheetViews>
    <sheetView workbookViewId="0">
      <selection sqref="A1:D1"/>
    </sheetView>
  </sheetViews>
  <sheetFormatPr defaultColWidth="12" defaultRowHeight="11.25" x14ac:dyDescent="0.2"/>
  <cols>
    <col min="1" max="3" width="12" style="828"/>
    <col min="4" max="4" width="12" style="803"/>
    <col min="6" max="10" width="12" style="803"/>
  </cols>
  <sheetData>
    <row r="1" spans="1:15" ht="21" thickBot="1" x14ac:dyDescent="0.35">
      <c r="A1" s="1225" t="s">
        <v>247</v>
      </c>
      <c r="B1" s="1226"/>
      <c r="C1" s="1226"/>
      <c r="D1" s="1226"/>
      <c r="F1" s="1226" t="s">
        <v>248</v>
      </c>
      <c r="G1" s="1226"/>
      <c r="H1" s="1226"/>
      <c r="I1" s="1226"/>
      <c r="J1" s="1226"/>
      <c r="L1" s="1226" t="s">
        <v>249</v>
      </c>
      <c r="M1" s="1226"/>
      <c r="N1" s="1226"/>
      <c r="O1" s="1226"/>
    </row>
    <row r="2" spans="1:15" ht="12.75" x14ac:dyDescent="0.2">
      <c r="A2" s="840" t="s">
        <v>2</v>
      </c>
      <c r="B2" s="841" t="s">
        <v>79</v>
      </c>
      <c r="C2" s="842" t="s">
        <v>45</v>
      </c>
      <c r="D2" s="829"/>
      <c r="E2" s="830"/>
      <c r="F2" s="840" t="s">
        <v>2</v>
      </c>
      <c r="G2" s="841" t="s">
        <v>79</v>
      </c>
      <c r="H2" s="841" t="s">
        <v>102</v>
      </c>
      <c r="I2" s="842" t="s">
        <v>45</v>
      </c>
      <c r="J2" s="829"/>
      <c r="K2" s="830"/>
      <c r="L2" s="840" t="s">
        <v>2</v>
      </c>
      <c r="M2" s="841" t="s">
        <v>79</v>
      </c>
      <c r="N2" s="842" t="s">
        <v>45</v>
      </c>
      <c r="O2" s="829"/>
    </row>
    <row r="3" spans="1:15" ht="13.5" thickBot="1" x14ac:dyDescent="0.25">
      <c r="A3" s="843" t="s">
        <v>13</v>
      </c>
      <c r="B3" s="844" t="s">
        <v>102</v>
      </c>
      <c r="C3" s="845" t="s">
        <v>103</v>
      </c>
      <c r="D3" s="831" t="s">
        <v>246</v>
      </c>
      <c r="E3" s="830"/>
      <c r="F3" s="843" t="s">
        <v>13</v>
      </c>
      <c r="G3" s="844" t="s">
        <v>102</v>
      </c>
      <c r="H3" s="844" t="s">
        <v>97</v>
      </c>
      <c r="I3" s="845" t="s">
        <v>103</v>
      </c>
      <c r="J3" s="831" t="s">
        <v>246</v>
      </c>
      <c r="K3" s="830"/>
      <c r="L3" s="843" t="s">
        <v>13</v>
      </c>
      <c r="M3" s="844" t="s">
        <v>102</v>
      </c>
      <c r="N3" s="845" t="s">
        <v>103</v>
      </c>
      <c r="O3" s="831" t="s">
        <v>246</v>
      </c>
    </row>
    <row r="4" spans="1:15" ht="14.25" x14ac:dyDescent="0.2">
      <c r="A4" s="846">
        <v>1</v>
      </c>
      <c r="B4" s="838">
        <v>7.2832288918205803</v>
      </c>
      <c r="C4" s="839" t="s">
        <v>219</v>
      </c>
      <c r="D4" s="847">
        <v>258.46639630999999</v>
      </c>
      <c r="E4" s="830"/>
      <c r="F4" s="846">
        <v>5</v>
      </c>
      <c r="G4" s="838">
        <v>8.9169820983256152</v>
      </c>
      <c r="H4" s="851">
        <v>1</v>
      </c>
      <c r="I4" s="839" t="s">
        <v>115</v>
      </c>
      <c r="J4" s="847">
        <v>488.44818538999999</v>
      </c>
      <c r="K4" s="830"/>
      <c r="L4" s="846">
        <v>27</v>
      </c>
      <c r="M4" s="838">
        <v>7.2094661803713525</v>
      </c>
      <c r="N4" s="839" t="s">
        <v>70</v>
      </c>
      <c r="O4" s="847">
        <v>-671.8035122</v>
      </c>
    </row>
    <row r="5" spans="1:15" ht="14.25" x14ac:dyDescent="0.2">
      <c r="A5" s="846">
        <v>2</v>
      </c>
      <c r="B5" s="832">
        <v>6.9285714285714288</v>
      </c>
      <c r="C5" s="836" t="s">
        <v>120</v>
      </c>
      <c r="D5" s="848">
        <v>-117.3862091</v>
      </c>
      <c r="E5" s="830"/>
      <c r="F5" s="846">
        <v>76</v>
      </c>
      <c r="G5" s="832">
        <v>8.8957664526484734</v>
      </c>
      <c r="H5" s="833">
        <v>2</v>
      </c>
      <c r="I5" s="836" t="s">
        <v>217</v>
      </c>
      <c r="J5" s="848">
        <v>-108.82916779999999</v>
      </c>
      <c r="K5" s="830"/>
      <c r="L5" s="846">
        <v>34</v>
      </c>
      <c r="M5" s="832">
        <v>7.6959464671397715</v>
      </c>
      <c r="N5" s="836" t="s">
        <v>56</v>
      </c>
      <c r="O5" s="848">
        <v>-448.60967449999998</v>
      </c>
    </row>
    <row r="6" spans="1:15" ht="14.25" x14ac:dyDescent="0.2">
      <c r="A6" s="846">
        <v>3</v>
      </c>
      <c r="B6" s="832">
        <v>7.4296754992319514</v>
      </c>
      <c r="C6" s="836" t="s">
        <v>120</v>
      </c>
      <c r="D6" s="848">
        <v>-324.52967910000001</v>
      </c>
      <c r="E6" s="830"/>
      <c r="F6" s="846">
        <v>53</v>
      </c>
      <c r="G6" s="832">
        <v>8.4353313535479835</v>
      </c>
      <c r="H6" s="833">
        <v>3</v>
      </c>
      <c r="I6" s="836" t="s">
        <v>56</v>
      </c>
      <c r="J6" s="848">
        <v>37.876395619999997</v>
      </c>
      <c r="K6" s="830"/>
      <c r="L6" s="846">
        <v>43</v>
      </c>
      <c r="M6" s="832">
        <v>7.0529181184668985</v>
      </c>
      <c r="N6" s="836" t="s">
        <v>56</v>
      </c>
      <c r="O6" s="848">
        <v>-415.84567129999999</v>
      </c>
    </row>
    <row r="7" spans="1:15" ht="14.25" x14ac:dyDescent="0.2">
      <c r="A7" s="846">
        <v>4</v>
      </c>
      <c r="B7" s="832">
        <v>6.7643101761252442</v>
      </c>
      <c r="C7" s="836" t="s">
        <v>120</v>
      </c>
      <c r="D7" s="848">
        <v>18.405488025</v>
      </c>
      <c r="E7" s="830"/>
      <c r="F7" s="846">
        <v>49</v>
      </c>
      <c r="G7" s="832">
        <v>8.3221645491168275</v>
      </c>
      <c r="H7" s="833">
        <v>4</v>
      </c>
      <c r="I7" s="836" t="s">
        <v>56</v>
      </c>
      <c r="J7" s="848">
        <v>137.30735682</v>
      </c>
      <c r="K7" s="830"/>
      <c r="L7" s="846">
        <v>8</v>
      </c>
      <c r="M7" s="832">
        <v>7.8839850813743215</v>
      </c>
      <c r="N7" s="836" t="s">
        <v>216</v>
      </c>
      <c r="O7" s="848">
        <v>-378.90316910000001</v>
      </c>
    </row>
    <row r="8" spans="1:15" ht="14.25" x14ac:dyDescent="0.2">
      <c r="A8" s="846">
        <v>5</v>
      </c>
      <c r="B8" s="832">
        <v>8.9169820983256152</v>
      </c>
      <c r="C8" s="836" t="s">
        <v>115</v>
      </c>
      <c r="D8" s="848">
        <v>488.44818538999999</v>
      </c>
      <c r="E8" s="830"/>
      <c r="F8" s="846">
        <v>45</v>
      </c>
      <c r="G8" s="832">
        <v>8.1434502997002998</v>
      </c>
      <c r="H8" s="833">
        <v>5</v>
      </c>
      <c r="I8" s="836" t="s">
        <v>56</v>
      </c>
      <c r="J8" s="848">
        <v>147.87540665</v>
      </c>
      <c r="K8" s="830"/>
      <c r="L8" s="846">
        <v>25</v>
      </c>
      <c r="M8" s="832">
        <v>7.651832338679597</v>
      </c>
      <c r="N8" s="836" t="s">
        <v>70</v>
      </c>
      <c r="O8" s="848">
        <v>-333.14921409999999</v>
      </c>
    </row>
    <row r="9" spans="1:15" ht="14.25" x14ac:dyDescent="0.2">
      <c r="A9" s="846">
        <v>8</v>
      </c>
      <c r="B9" s="832">
        <v>7.8839850813743215</v>
      </c>
      <c r="C9" s="836" t="s">
        <v>216</v>
      </c>
      <c r="D9" s="848">
        <v>-378.90316910000001</v>
      </c>
      <c r="E9" s="830"/>
      <c r="F9" s="846">
        <v>13</v>
      </c>
      <c r="G9" s="832">
        <v>8.1429328087167061</v>
      </c>
      <c r="H9" s="833">
        <v>6</v>
      </c>
      <c r="I9" s="836" t="s">
        <v>70</v>
      </c>
      <c r="J9" s="848">
        <v>60.894086622000003</v>
      </c>
      <c r="K9" s="830"/>
      <c r="L9" s="846">
        <v>3</v>
      </c>
      <c r="M9" s="832">
        <v>7.4296754992319514</v>
      </c>
      <c r="N9" s="836" t="s">
        <v>120</v>
      </c>
      <c r="O9" s="848">
        <v>-324.52967910000001</v>
      </c>
    </row>
    <row r="10" spans="1:15" ht="14.25" x14ac:dyDescent="0.2">
      <c r="A10" s="846">
        <v>9</v>
      </c>
      <c r="B10" s="832">
        <v>7.5361189801699719</v>
      </c>
      <c r="C10" s="836" t="s">
        <v>70</v>
      </c>
      <c r="D10" s="848">
        <v>-54.393806189999999</v>
      </c>
      <c r="E10" s="830"/>
      <c r="F10" s="846">
        <v>44</v>
      </c>
      <c r="G10" s="832">
        <v>8.1359126984126995</v>
      </c>
      <c r="H10" s="833">
        <v>7</v>
      </c>
      <c r="I10" s="836" t="s">
        <v>56</v>
      </c>
      <c r="J10" s="848">
        <v>-160.84842750000001</v>
      </c>
      <c r="K10" s="830"/>
      <c r="L10" s="846">
        <v>40</v>
      </c>
      <c r="M10" s="832">
        <v>6.4844193472090819</v>
      </c>
      <c r="N10" s="836" t="s">
        <v>93</v>
      </c>
      <c r="O10" s="848">
        <v>-313.32459849999998</v>
      </c>
    </row>
    <row r="11" spans="1:15" ht="14.25" x14ac:dyDescent="0.2">
      <c r="A11" s="846">
        <v>10</v>
      </c>
      <c r="B11" s="832">
        <v>8.0420123431808985</v>
      </c>
      <c r="C11" s="836" t="s">
        <v>70</v>
      </c>
      <c r="D11" s="848">
        <v>109.89279378000001</v>
      </c>
      <c r="E11" s="830"/>
      <c r="F11" s="846">
        <v>18</v>
      </c>
      <c r="G11" s="832">
        <v>8.0572505384063184</v>
      </c>
      <c r="H11" s="833">
        <v>8</v>
      </c>
      <c r="I11" s="836" t="s">
        <v>70</v>
      </c>
      <c r="J11" s="848">
        <v>186.19998509000001</v>
      </c>
      <c r="K11" s="830"/>
      <c r="L11" s="846">
        <v>61</v>
      </c>
      <c r="M11" s="832">
        <v>7.8664889516957865</v>
      </c>
      <c r="N11" s="836" t="s">
        <v>56</v>
      </c>
      <c r="O11" s="848">
        <v>-278.82017880000001</v>
      </c>
    </row>
    <row r="12" spans="1:15" ht="14.25" x14ac:dyDescent="0.2">
      <c r="A12" s="846">
        <v>11</v>
      </c>
      <c r="B12" s="832">
        <v>7.5161454478164318</v>
      </c>
      <c r="C12" s="836" t="s">
        <v>70</v>
      </c>
      <c r="D12" s="848">
        <v>125.11275222</v>
      </c>
      <c r="E12" s="830"/>
      <c r="F12" s="846">
        <v>10</v>
      </c>
      <c r="G12" s="832">
        <v>8.0420123431808985</v>
      </c>
      <c r="H12" s="833">
        <v>9</v>
      </c>
      <c r="I12" s="836" t="s">
        <v>70</v>
      </c>
      <c r="J12" s="848">
        <v>109.89279378000001</v>
      </c>
      <c r="K12" s="830"/>
      <c r="L12" s="846">
        <v>69</v>
      </c>
      <c r="M12" s="832">
        <v>7.5727233178654298</v>
      </c>
      <c r="N12" s="836" t="s">
        <v>68</v>
      </c>
      <c r="O12" s="848">
        <v>-254.05395239999999</v>
      </c>
    </row>
    <row r="13" spans="1:15" ht="14.25" x14ac:dyDescent="0.2">
      <c r="A13" s="846">
        <v>12</v>
      </c>
      <c r="B13" s="832">
        <v>7.5961873259052926</v>
      </c>
      <c r="C13" s="836" t="s">
        <v>70</v>
      </c>
      <c r="D13" s="848">
        <v>42.416745913</v>
      </c>
      <c r="E13" s="830"/>
      <c r="F13" s="846">
        <v>28</v>
      </c>
      <c r="G13" s="832">
        <v>7.9807692307692308</v>
      </c>
      <c r="H13" s="833">
        <v>10</v>
      </c>
      <c r="I13" s="836" t="s">
        <v>70</v>
      </c>
      <c r="J13" s="848">
        <v>334.47411061999998</v>
      </c>
      <c r="K13" s="830"/>
      <c r="L13" s="846">
        <v>77</v>
      </c>
      <c r="M13" s="832">
        <v>7.4625576036866361</v>
      </c>
      <c r="N13" s="836" t="s">
        <v>217</v>
      </c>
      <c r="O13" s="848">
        <v>-207.54538919999999</v>
      </c>
    </row>
    <row r="14" spans="1:15" ht="14.25" x14ac:dyDescent="0.2">
      <c r="A14" s="846">
        <v>13</v>
      </c>
      <c r="B14" s="832">
        <v>8.1429328087167061</v>
      </c>
      <c r="C14" s="836" t="s">
        <v>70</v>
      </c>
      <c r="D14" s="848">
        <v>60.894086622000003</v>
      </c>
      <c r="E14" s="830"/>
      <c r="F14" s="846">
        <v>46</v>
      </c>
      <c r="G14" s="832">
        <v>7.9620744325767694</v>
      </c>
      <c r="H14" s="833">
        <v>11</v>
      </c>
      <c r="I14" s="836" t="s">
        <v>56</v>
      </c>
      <c r="J14" s="848">
        <v>41.685268968999999</v>
      </c>
      <c r="K14" s="830"/>
      <c r="L14" s="846">
        <v>59</v>
      </c>
      <c r="M14" s="832">
        <v>7.5427053371684245</v>
      </c>
      <c r="N14" s="836" t="s">
        <v>56</v>
      </c>
      <c r="O14" s="848">
        <v>-198.95554659999999</v>
      </c>
    </row>
    <row r="15" spans="1:15" ht="14.25" x14ac:dyDescent="0.2">
      <c r="A15" s="846">
        <v>14</v>
      </c>
      <c r="B15" s="832">
        <v>6.7700569358178058</v>
      </c>
      <c r="C15" s="836" t="s">
        <v>70</v>
      </c>
      <c r="D15" s="848">
        <v>295.03105173</v>
      </c>
      <c r="E15" s="830"/>
      <c r="F15" s="846">
        <v>29</v>
      </c>
      <c r="G15" s="832">
        <v>7.9094781791435107</v>
      </c>
      <c r="H15" s="833">
        <v>12</v>
      </c>
      <c r="I15" s="836" t="s">
        <v>56</v>
      </c>
      <c r="J15" s="848">
        <v>216.05301908999999</v>
      </c>
      <c r="K15" s="830"/>
      <c r="L15" s="846">
        <v>71</v>
      </c>
      <c r="M15" s="832">
        <v>7.8683035714285712</v>
      </c>
      <c r="N15" s="836" t="s">
        <v>68</v>
      </c>
      <c r="O15" s="848">
        <v>-162.2446985</v>
      </c>
    </row>
    <row r="16" spans="1:15" ht="14.25" x14ac:dyDescent="0.2">
      <c r="A16" s="846">
        <v>15</v>
      </c>
      <c r="B16" s="832">
        <v>7.4952602827763499</v>
      </c>
      <c r="C16" s="836" t="s">
        <v>70</v>
      </c>
      <c r="D16" s="848">
        <v>-118.3328909</v>
      </c>
      <c r="E16" s="830"/>
      <c r="F16" s="846">
        <v>17</v>
      </c>
      <c r="G16" s="832">
        <v>7.8954683288409697</v>
      </c>
      <c r="H16" s="833">
        <v>13</v>
      </c>
      <c r="I16" s="836" t="s">
        <v>70</v>
      </c>
      <c r="J16" s="848">
        <v>258.26681920999999</v>
      </c>
      <c r="K16" s="830"/>
      <c r="L16" s="846">
        <v>44</v>
      </c>
      <c r="M16" s="832">
        <v>8.1359126984126995</v>
      </c>
      <c r="N16" s="836" t="s">
        <v>56</v>
      </c>
      <c r="O16" s="848">
        <v>-160.84842750000001</v>
      </c>
    </row>
    <row r="17" spans="1:15" ht="14.25" x14ac:dyDescent="0.2">
      <c r="A17" s="846">
        <v>16</v>
      </c>
      <c r="B17" s="832">
        <v>7.7367131549189594</v>
      </c>
      <c r="C17" s="836" t="s">
        <v>70</v>
      </c>
      <c r="D17" s="848">
        <v>-92.937781529999995</v>
      </c>
      <c r="E17" s="830"/>
      <c r="F17" s="846">
        <v>8</v>
      </c>
      <c r="G17" s="832">
        <v>7.8839850813743215</v>
      </c>
      <c r="H17" s="833">
        <v>14</v>
      </c>
      <c r="I17" s="836" t="s">
        <v>216</v>
      </c>
      <c r="J17" s="848">
        <v>-378.90316910000001</v>
      </c>
      <c r="K17" s="830"/>
      <c r="L17" s="846">
        <v>68</v>
      </c>
      <c r="M17" s="832">
        <v>6.9772419664687391</v>
      </c>
      <c r="N17" s="836" t="s">
        <v>218</v>
      </c>
      <c r="O17" s="848">
        <v>-160.2146769</v>
      </c>
    </row>
    <row r="18" spans="1:15" ht="14.25" x14ac:dyDescent="0.2">
      <c r="A18" s="846">
        <v>17</v>
      </c>
      <c r="B18" s="832">
        <v>7.8954683288409697</v>
      </c>
      <c r="C18" s="836" t="s">
        <v>70</v>
      </c>
      <c r="D18" s="848">
        <v>258.26681920999999</v>
      </c>
      <c r="E18" s="830"/>
      <c r="F18" s="846">
        <v>71</v>
      </c>
      <c r="G18" s="832">
        <v>7.8683035714285712</v>
      </c>
      <c r="H18" s="833">
        <v>15</v>
      </c>
      <c r="I18" s="836" t="s">
        <v>68</v>
      </c>
      <c r="J18" s="848">
        <v>-162.2446985</v>
      </c>
      <c r="K18" s="830"/>
      <c r="L18" s="846">
        <v>24</v>
      </c>
      <c r="M18" s="832">
        <v>6.5703463203463208</v>
      </c>
      <c r="N18" s="836" t="s">
        <v>70</v>
      </c>
      <c r="O18" s="848">
        <v>-152.2042687</v>
      </c>
    </row>
    <row r="19" spans="1:15" ht="14.25" x14ac:dyDescent="0.2">
      <c r="A19" s="846">
        <v>18</v>
      </c>
      <c r="B19" s="832">
        <v>8.0572505384063184</v>
      </c>
      <c r="C19" s="836" t="s">
        <v>70</v>
      </c>
      <c r="D19" s="848">
        <v>186.19998509000001</v>
      </c>
      <c r="E19" s="830"/>
      <c r="F19" s="846">
        <v>61</v>
      </c>
      <c r="G19" s="832">
        <v>7.8664889516957865</v>
      </c>
      <c r="H19" s="833">
        <v>16</v>
      </c>
      <c r="I19" s="836" t="s">
        <v>56</v>
      </c>
      <c r="J19" s="848">
        <v>-278.82017880000001</v>
      </c>
      <c r="K19" s="830"/>
      <c r="L19" s="846">
        <v>82</v>
      </c>
      <c r="M19" s="832">
        <v>6.8077519210618238</v>
      </c>
      <c r="N19" s="836" t="s">
        <v>56</v>
      </c>
      <c r="O19" s="848">
        <v>-151.97006709999999</v>
      </c>
    </row>
    <row r="20" spans="1:15" ht="14.25" x14ac:dyDescent="0.2">
      <c r="A20" s="846">
        <v>19</v>
      </c>
      <c r="B20" s="832">
        <v>7.7172996736765773</v>
      </c>
      <c r="C20" s="836" t="s">
        <v>70</v>
      </c>
      <c r="D20" s="848">
        <v>-51.730025240000003</v>
      </c>
      <c r="E20" s="830"/>
      <c r="F20" s="846">
        <v>74</v>
      </c>
      <c r="G20" s="832">
        <v>7.8245933936955065</v>
      </c>
      <c r="H20" s="833">
        <v>17</v>
      </c>
      <c r="I20" s="836" t="s">
        <v>93</v>
      </c>
      <c r="J20" s="848">
        <v>143.69176214000001</v>
      </c>
      <c r="K20" s="830"/>
      <c r="L20" s="846">
        <v>33</v>
      </c>
      <c r="M20" s="832">
        <v>7.2468856062943541</v>
      </c>
      <c r="N20" s="836" t="s">
        <v>56</v>
      </c>
      <c r="O20" s="848">
        <v>-151.1811678</v>
      </c>
    </row>
    <row r="21" spans="1:15" ht="14.25" x14ac:dyDescent="0.2">
      <c r="A21" s="846">
        <v>20</v>
      </c>
      <c r="B21" s="832">
        <v>7.0632022471910112</v>
      </c>
      <c r="C21" s="836" t="s">
        <v>70</v>
      </c>
      <c r="D21" s="848">
        <v>45.011079613</v>
      </c>
      <c r="E21" s="830"/>
      <c r="F21" s="846">
        <v>72</v>
      </c>
      <c r="G21" s="832">
        <v>7.7676495016611291</v>
      </c>
      <c r="H21" s="833">
        <v>18</v>
      </c>
      <c r="I21" s="836" t="s">
        <v>93</v>
      </c>
      <c r="J21" s="848">
        <v>18.948049002000001</v>
      </c>
      <c r="K21" s="830"/>
      <c r="L21" s="846">
        <v>37</v>
      </c>
      <c r="M21" s="832">
        <v>6.2190934065934069</v>
      </c>
      <c r="N21" s="836" t="s">
        <v>56</v>
      </c>
      <c r="O21" s="848">
        <v>-138.34530910000001</v>
      </c>
    </row>
    <row r="22" spans="1:15" ht="14.25" x14ac:dyDescent="0.2">
      <c r="A22" s="846">
        <v>21</v>
      </c>
      <c r="B22" s="832">
        <v>6.0545580110497239</v>
      </c>
      <c r="C22" s="836" t="s">
        <v>70</v>
      </c>
      <c r="D22" s="848">
        <v>292.16461683</v>
      </c>
      <c r="E22" s="830"/>
      <c r="F22" s="846">
        <v>41</v>
      </c>
      <c r="G22" s="832">
        <v>7.756465517241379</v>
      </c>
      <c r="H22" s="833">
        <v>19</v>
      </c>
      <c r="I22" s="836" t="s">
        <v>56</v>
      </c>
      <c r="J22" s="848">
        <v>-46.30239778</v>
      </c>
      <c r="K22" s="830"/>
      <c r="L22" s="846">
        <v>15</v>
      </c>
      <c r="M22" s="832">
        <v>7.4952602827763499</v>
      </c>
      <c r="N22" s="836" t="s">
        <v>70</v>
      </c>
      <c r="O22" s="848">
        <v>-118.3328909</v>
      </c>
    </row>
    <row r="23" spans="1:15" ht="14.25" x14ac:dyDescent="0.2">
      <c r="A23" s="846">
        <v>22</v>
      </c>
      <c r="B23" s="832">
        <v>6.7267369727047148</v>
      </c>
      <c r="C23" s="836" t="s">
        <v>70</v>
      </c>
      <c r="D23" s="848">
        <v>-107.9016239</v>
      </c>
      <c r="E23" s="830"/>
      <c r="F23" s="846">
        <v>16</v>
      </c>
      <c r="G23" s="832">
        <v>7.7367131549189594</v>
      </c>
      <c r="H23" s="833">
        <v>20</v>
      </c>
      <c r="I23" s="836" t="s">
        <v>70</v>
      </c>
      <c r="J23" s="848">
        <v>-92.937781529999995</v>
      </c>
      <c r="K23" s="830"/>
      <c r="L23" s="846">
        <v>2</v>
      </c>
      <c r="M23" s="832">
        <v>6.9285714285714288</v>
      </c>
      <c r="N23" s="836" t="s">
        <v>120</v>
      </c>
      <c r="O23" s="848">
        <v>-117.3862091</v>
      </c>
    </row>
    <row r="24" spans="1:15" ht="14.25" x14ac:dyDescent="0.2">
      <c r="A24" s="846">
        <v>23</v>
      </c>
      <c r="B24" s="832">
        <v>6.74540278270117</v>
      </c>
      <c r="C24" s="836" t="s">
        <v>70</v>
      </c>
      <c r="D24" s="848">
        <v>-92.085055359999998</v>
      </c>
      <c r="E24" s="830"/>
      <c r="F24" s="846">
        <v>19</v>
      </c>
      <c r="G24" s="832">
        <v>7.7172996736765773</v>
      </c>
      <c r="H24" s="833">
        <v>21</v>
      </c>
      <c r="I24" s="836" t="s">
        <v>70</v>
      </c>
      <c r="J24" s="848">
        <v>-51.730025240000003</v>
      </c>
      <c r="K24" s="830"/>
      <c r="L24" s="846">
        <v>76</v>
      </c>
      <c r="M24" s="832">
        <v>8.8957664526484734</v>
      </c>
      <c r="N24" s="836" t="s">
        <v>217</v>
      </c>
      <c r="O24" s="848">
        <v>-108.82916779999999</v>
      </c>
    </row>
    <row r="25" spans="1:15" ht="14.25" x14ac:dyDescent="0.2">
      <c r="A25" s="846">
        <v>24</v>
      </c>
      <c r="B25" s="832">
        <v>6.5703463203463208</v>
      </c>
      <c r="C25" s="836" t="s">
        <v>70</v>
      </c>
      <c r="D25" s="848">
        <v>-152.2042687</v>
      </c>
      <c r="E25" s="830"/>
      <c r="F25" s="846">
        <v>55</v>
      </c>
      <c r="G25" s="832">
        <v>7.7142857142857135</v>
      </c>
      <c r="H25" s="833">
        <v>22</v>
      </c>
      <c r="I25" s="836" t="s">
        <v>56</v>
      </c>
      <c r="J25" s="848">
        <v>103.18971088000001</v>
      </c>
      <c r="K25" s="830"/>
      <c r="L25" s="846">
        <v>22</v>
      </c>
      <c r="M25" s="832">
        <v>6.7267369727047148</v>
      </c>
      <c r="N25" s="836" t="s">
        <v>70</v>
      </c>
      <c r="O25" s="848">
        <v>-107.9016239</v>
      </c>
    </row>
    <row r="26" spans="1:15" ht="14.25" x14ac:dyDescent="0.2">
      <c r="A26" s="846">
        <v>25</v>
      </c>
      <c r="B26" s="832">
        <v>7.651832338679597</v>
      </c>
      <c r="C26" s="836" t="s">
        <v>70</v>
      </c>
      <c r="D26" s="848">
        <v>-333.14921409999999</v>
      </c>
      <c r="E26" s="830"/>
      <c r="F26" s="846">
        <v>34</v>
      </c>
      <c r="G26" s="832">
        <v>7.6959464671397715</v>
      </c>
      <c r="H26" s="833">
        <v>23</v>
      </c>
      <c r="I26" s="836" t="s">
        <v>56</v>
      </c>
      <c r="J26" s="848">
        <v>-448.60967449999998</v>
      </c>
      <c r="K26" s="830"/>
      <c r="L26" s="846">
        <v>16</v>
      </c>
      <c r="M26" s="832">
        <v>7.7367131549189594</v>
      </c>
      <c r="N26" s="836" t="s">
        <v>70</v>
      </c>
      <c r="O26" s="848">
        <v>-92.937781529999995</v>
      </c>
    </row>
    <row r="27" spans="1:15" ht="14.25" x14ac:dyDescent="0.2">
      <c r="A27" s="846">
        <v>26</v>
      </c>
      <c r="B27" s="832">
        <v>6.5427360014357498</v>
      </c>
      <c r="C27" s="836" t="s">
        <v>70</v>
      </c>
      <c r="D27" s="848">
        <v>-19.426875920000001</v>
      </c>
      <c r="E27" s="830"/>
      <c r="F27" s="846">
        <v>25</v>
      </c>
      <c r="G27" s="832">
        <v>7.651832338679597</v>
      </c>
      <c r="H27" s="833">
        <v>24</v>
      </c>
      <c r="I27" s="836" t="s">
        <v>70</v>
      </c>
      <c r="J27" s="848">
        <v>-333.14921409999999</v>
      </c>
      <c r="K27" s="830"/>
      <c r="L27" s="846">
        <v>23</v>
      </c>
      <c r="M27" s="832">
        <v>6.74540278270117</v>
      </c>
      <c r="N27" s="836" t="s">
        <v>70</v>
      </c>
      <c r="O27" s="848">
        <v>-92.085055359999998</v>
      </c>
    </row>
    <row r="28" spans="1:15" ht="14.25" x14ac:dyDescent="0.2">
      <c r="A28" s="846">
        <v>27</v>
      </c>
      <c r="B28" s="832">
        <v>7.2094661803713525</v>
      </c>
      <c r="C28" s="836" t="s">
        <v>70</v>
      </c>
      <c r="D28" s="848">
        <v>-671.8035122</v>
      </c>
      <c r="E28" s="830"/>
      <c r="F28" s="846">
        <v>81</v>
      </c>
      <c r="G28" s="832">
        <v>7.6359060402684564</v>
      </c>
      <c r="H28" s="833">
        <v>25</v>
      </c>
      <c r="I28" s="836" t="s">
        <v>56</v>
      </c>
      <c r="J28" s="848">
        <v>-14.980571729999999</v>
      </c>
      <c r="K28" s="830"/>
      <c r="L28" s="846">
        <v>54</v>
      </c>
      <c r="M28" s="832">
        <v>6.7857924351359795</v>
      </c>
      <c r="N28" s="836" t="s">
        <v>56</v>
      </c>
      <c r="O28" s="848">
        <v>-91.287812110000004</v>
      </c>
    </row>
    <row r="29" spans="1:15" ht="14.25" x14ac:dyDescent="0.2">
      <c r="A29" s="846">
        <v>28</v>
      </c>
      <c r="B29" s="832">
        <v>7.9807692307692308</v>
      </c>
      <c r="C29" s="836" t="s">
        <v>70</v>
      </c>
      <c r="D29" s="848">
        <v>334.47411061999998</v>
      </c>
      <c r="E29" s="830"/>
      <c r="F29" s="846">
        <v>12</v>
      </c>
      <c r="G29" s="832">
        <v>7.5961873259052926</v>
      </c>
      <c r="H29" s="833">
        <v>26</v>
      </c>
      <c r="I29" s="836" t="s">
        <v>70</v>
      </c>
      <c r="J29" s="848">
        <v>42.416745913</v>
      </c>
      <c r="K29" s="830"/>
      <c r="L29" s="846">
        <v>38</v>
      </c>
      <c r="M29" s="832">
        <v>7.1384466437177281</v>
      </c>
      <c r="N29" s="836" t="s">
        <v>56</v>
      </c>
      <c r="O29" s="848">
        <v>-82.721265320000001</v>
      </c>
    </row>
    <row r="30" spans="1:15" ht="14.25" x14ac:dyDescent="0.2">
      <c r="A30" s="846">
        <v>29</v>
      </c>
      <c r="B30" s="832">
        <v>7.9094781791435107</v>
      </c>
      <c r="C30" s="836" t="s">
        <v>56</v>
      </c>
      <c r="D30" s="848">
        <v>216.05301908999999</v>
      </c>
      <c r="E30" s="830"/>
      <c r="F30" s="846">
        <v>58</v>
      </c>
      <c r="G30" s="832">
        <v>7.595779220779221</v>
      </c>
      <c r="H30" s="833">
        <v>27</v>
      </c>
      <c r="I30" s="836" t="s">
        <v>56</v>
      </c>
      <c r="J30" s="848">
        <v>16.535798377999999</v>
      </c>
      <c r="K30" s="830"/>
      <c r="L30" s="846">
        <v>42</v>
      </c>
      <c r="M30" s="832">
        <v>7.2413793103448274</v>
      </c>
      <c r="N30" s="836" t="s">
        <v>56</v>
      </c>
      <c r="O30" s="848">
        <v>-63.980612370000003</v>
      </c>
    </row>
    <row r="31" spans="1:15" ht="14.25" x14ac:dyDescent="0.2">
      <c r="A31" s="846">
        <v>31</v>
      </c>
      <c r="B31" s="832">
        <v>7.2101147028154324</v>
      </c>
      <c r="C31" s="836" t="s">
        <v>56</v>
      </c>
      <c r="D31" s="848">
        <v>169.84191573999999</v>
      </c>
      <c r="E31" s="830"/>
      <c r="F31" s="846">
        <v>69</v>
      </c>
      <c r="G31" s="832">
        <v>7.5727233178654298</v>
      </c>
      <c r="H31" s="833">
        <v>28</v>
      </c>
      <c r="I31" s="836" t="s">
        <v>68</v>
      </c>
      <c r="J31" s="848">
        <v>-254.05395239999999</v>
      </c>
      <c r="K31" s="830"/>
      <c r="L31" s="846">
        <v>47</v>
      </c>
      <c r="M31" s="832">
        <v>7.2123175883256518</v>
      </c>
      <c r="N31" s="836" t="s">
        <v>56</v>
      </c>
      <c r="O31" s="848">
        <v>-57.464486389999998</v>
      </c>
    </row>
    <row r="32" spans="1:15" ht="14.25" x14ac:dyDescent="0.2">
      <c r="A32" s="846">
        <v>32</v>
      </c>
      <c r="B32" s="832">
        <v>6.9593536446469244</v>
      </c>
      <c r="C32" s="836" t="s">
        <v>56</v>
      </c>
      <c r="D32" s="848">
        <v>198.61793652</v>
      </c>
      <c r="E32" s="830"/>
      <c r="F32" s="846">
        <v>80</v>
      </c>
      <c r="G32" s="832">
        <v>7.5712893732103081</v>
      </c>
      <c r="H32" s="833">
        <v>29</v>
      </c>
      <c r="I32" s="836" t="s">
        <v>56</v>
      </c>
      <c r="J32" s="848">
        <v>490.33396986999998</v>
      </c>
      <c r="K32" s="830"/>
      <c r="L32" s="846">
        <v>9</v>
      </c>
      <c r="M32" s="832">
        <v>7.5361189801699719</v>
      </c>
      <c r="N32" s="836" t="s">
        <v>70</v>
      </c>
      <c r="O32" s="848">
        <v>-54.393806189999999</v>
      </c>
    </row>
    <row r="33" spans="1:15" ht="14.25" x14ac:dyDescent="0.2">
      <c r="A33" s="846">
        <v>33</v>
      </c>
      <c r="B33" s="832">
        <v>7.2468856062943541</v>
      </c>
      <c r="C33" s="836" t="s">
        <v>56</v>
      </c>
      <c r="D33" s="848">
        <v>-151.1811678</v>
      </c>
      <c r="E33" s="830"/>
      <c r="F33" s="846">
        <v>59</v>
      </c>
      <c r="G33" s="832">
        <v>7.5427053371684245</v>
      </c>
      <c r="H33" s="833">
        <v>30</v>
      </c>
      <c r="I33" s="836" t="s">
        <v>56</v>
      </c>
      <c r="J33" s="848">
        <v>-198.95554659999999</v>
      </c>
      <c r="K33" s="830"/>
      <c r="L33" s="846">
        <v>78</v>
      </c>
      <c r="M33" s="832">
        <v>6.9551612504124058</v>
      </c>
      <c r="N33" s="836" t="s">
        <v>217</v>
      </c>
      <c r="O33" s="848">
        <v>-53.397295079999999</v>
      </c>
    </row>
    <row r="34" spans="1:15" ht="14.25" x14ac:dyDescent="0.2">
      <c r="A34" s="846">
        <v>34</v>
      </c>
      <c r="B34" s="832">
        <v>7.6959464671397715</v>
      </c>
      <c r="C34" s="836" t="s">
        <v>56</v>
      </c>
      <c r="D34" s="848">
        <v>-448.60967449999998</v>
      </c>
      <c r="E34" s="830"/>
      <c r="F34" s="846">
        <v>9</v>
      </c>
      <c r="G34" s="832">
        <v>7.5361189801699719</v>
      </c>
      <c r="H34" s="833">
        <v>31</v>
      </c>
      <c r="I34" s="836" t="s">
        <v>70</v>
      </c>
      <c r="J34" s="848">
        <v>-54.393806189999999</v>
      </c>
      <c r="K34" s="830"/>
      <c r="L34" s="846">
        <v>19</v>
      </c>
      <c r="M34" s="832">
        <v>7.7172996736765773</v>
      </c>
      <c r="N34" s="836" t="s">
        <v>70</v>
      </c>
      <c r="O34" s="848">
        <v>-51.730025240000003</v>
      </c>
    </row>
    <row r="35" spans="1:15" ht="14.25" x14ac:dyDescent="0.2">
      <c r="A35" s="846">
        <v>36</v>
      </c>
      <c r="B35" s="832">
        <v>7.4844195438707635</v>
      </c>
      <c r="C35" s="836" t="s">
        <v>56</v>
      </c>
      <c r="D35" s="848">
        <v>94.685099706000003</v>
      </c>
      <c r="E35" s="830"/>
      <c r="F35" s="846">
        <v>11</v>
      </c>
      <c r="G35" s="832">
        <v>7.5161454478164318</v>
      </c>
      <c r="H35" s="833">
        <v>32</v>
      </c>
      <c r="I35" s="836" t="s">
        <v>70</v>
      </c>
      <c r="J35" s="848">
        <v>125.11275222</v>
      </c>
      <c r="K35" s="830"/>
      <c r="L35" s="846">
        <v>70</v>
      </c>
      <c r="M35" s="832">
        <v>5.8455513784461157</v>
      </c>
      <c r="N35" s="836" t="s">
        <v>68</v>
      </c>
      <c r="O35" s="848">
        <v>-47.128674439999998</v>
      </c>
    </row>
    <row r="36" spans="1:15" ht="14.25" x14ac:dyDescent="0.2">
      <c r="A36" s="846">
        <v>37</v>
      </c>
      <c r="B36" s="832">
        <v>6.2190934065934069</v>
      </c>
      <c r="C36" s="836" t="s">
        <v>56</v>
      </c>
      <c r="D36" s="848">
        <v>-138.34530910000001</v>
      </c>
      <c r="E36" s="830"/>
      <c r="F36" s="846">
        <v>15</v>
      </c>
      <c r="G36" s="832">
        <v>7.4952602827763499</v>
      </c>
      <c r="H36" s="833">
        <v>33</v>
      </c>
      <c r="I36" s="836" t="s">
        <v>70</v>
      </c>
      <c r="J36" s="848">
        <v>-118.3328909</v>
      </c>
      <c r="K36" s="830"/>
      <c r="L36" s="846">
        <v>41</v>
      </c>
      <c r="M36" s="832">
        <v>7.756465517241379</v>
      </c>
      <c r="N36" s="836" t="s">
        <v>56</v>
      </c>
      <c r="O36" s="848">
        <v>-46.30239778</v>
      </c>
    </row>
    <row r="37" spans="1:15" ht="14.25" x14ac:dyDescent="0.2">
      <c r="A37" s="846">
        <v>38</v>
      </c>
      <c r="B37" s="832">
        <v>7.1384466437177281</v>
      </c>
      <c r="C37" s="836" t="s">
        <v>56</v>
      </c>
      <c r="D37" s="848">
        <v>-82.721265320000001</v>
      </c>
      <c r="E37" s="830"/>
      <c r="F37" s="846">
        <v>36</v>
      </c>
      <c r="G37" s="832">
        <v>7.4844195438707635</v>
      </c>
      <c r="H37" s="833">
        <v>34</v>
      </c>
      <c r="I37" s="836" t="s">
        <v>56</v>
      </c>
      <c r="J37" s="848">
        <v>94.685099706000003</v>
      </c>
      <c r="K37" s="830"/>
      <c r="L37" s="846">
        <v>75</v>
      </c>
      <c r="M37" s="832">
        <v>5.8004343629343627</v>
      </c>
      <c r="N37" s="836" t="s">
        <v>93</v>
      </c>
      <c r="O37" s="848">
        <v>-39.436673929999998</v>
      </c>
    </row>
    <row r="38" spans="1:15" ht="14.25" x14ac:dyDescent="0.2">
      <c r="A38" s="846">
        <v>40</v>
      </c>
      <c r="B38" s="832">
        <v>6.4844193472090819</v>
      </c>
      <c r="C38" s="836" t="s">
        <v>93</v>
      </c>
      <c r="D38" s="848">
        <v>-313.32459849999998</v>
      </c>
      <c r="E38" s="830"/>
      <c r="F38" s="846">
        <v>62</v>
      </c>
      <c r="G38" s="832">
        <v>7.482262703739214</v>
      </c>
      <c r="H38" s="833">
        <v>35</v>
      </c>
      <c r="I38" s="836" t="s">
        <v>56</v>
      </c>
      <c r="J38" s="848">
        <v>342.59203402999998</v>
      </c>
      <c r="K38" s="830"/>
      <c r="L38" s="846">
        <v>26</v>
      </c>
      <c r="M38" s="832">
        <v>6.5427360014357498</v>
      </c>
      <c r="N38" s="836" t="s">
        <v>70</v>
      </c>
      <c r="O38" s="848">
        <v>-19.426875920000001</v>
      </c>
    </row>
    <row r="39" spans="1:15" ht="14.25" x14ac:dyDescent="0.2">
      <c r="A39" s="846">
        <v>41</v>
      </c>
      <c r="B39" s="832">
        <v>7.756465517241379</v>
      </c>
      <c r="C39" s="836" t="s">
        <v>56</v>
      </c>
      <c r="D39" s="848">
        <v>-46.30239778</v>
      </c>
      <c r="E39" s="830"/>
      <c r="F39" s="846">
        <v>77</v>
      </c>
      <c r="G39" s="832">
        <v>7.4625576036866361</v>
      </c>
      <c r="H39" s="833">
        <v>36</v>
      </c>
      <c r="I39" s="836" t="s">
        <v>217</v>
      </c>
      <c r="J39" s="848">
        <v>-207.54538919999999</v>
      </c>
      <c r="K39" s="830"/>
      <c r="L39" s="846">
        <v>83</v>
      </c>
      <c r="M39" s="832">
        <v>7.2704348016848019</v>
      </c>
      <c r="N39" s="836" t="s">
        <v>56</v>
      </c>
      <c r="O39" s="848">
        <v>-19.149693129999999</v>
      </c>
    </row>
    <row r="40" spans="1:15" ht="14.25" x14ac:dyDescent="0.2">
      <c r="A40" s="846">
        <v>42</v>
      </c>
      <c r="B40" s="832">
        <v>7.2413793103448274</v>
      </c>
      <c r="C40" s="836" t="s">
        <v>56</v>
      </c>
      <c r="D40" s="848">
        <v>-63.980612370000003</v>
      </c>
      <c r="E40" s="830"/>
      <c r="F40" s="846">
        <v>3</v>
      </c>
      <c r="G40" s="832">
        <v>7.4296754992319514</v>
      </c>
      <c r="H40" s="833">
        <v>37</v>
      </c>
      <c r="I40" s="836" t="s">
        <v>120</v>
      </c>
      <c r="J40" s="848">
        <v>-324.52967910000001</v>
      </c>
      <c r="K40" s="830"/>
      <c r="L40" s="846">
        <v>81</v>
      </c>
      <c r="M40" s="832">
        <v>7.6359060402684564</v>
      </c>
      <c r="N40" s="836" t="s">
        <v>56</v>
      </c>
      <c r="O40" s="848">
        <v>-14.980571729999999</v>
      </c>
    </row>
    <row r="41" spans="1:15" ht="14.25" x14ac:dyDescent="0.2">
      <c r="A41" s="846">
        <v>43</v>
      </c>
      <c r="B41" s="832">
        <v>7.0529181184668985</v>
      </c>
      <c r="C41" s="836" t="s">
        <v>56</v>
      </c>
      <c r="D41" s="848">
        <v>-415.84567129999999</v>
      </c>
      <c r="E41" s="830"/>
      <c r="F41" s="846">
        <v>65</v>
      </c>
      <c r="G41" s="832">
        <v>7.4277597402597397</v>
      </c>
      <c r="H41" s="833">
        <v>38</v>
      </c>
      <c r="I41" s="836" t="s">
        <v>56</v>
      </c>
      <c r="J41" s="848">
        <v>306.69951988999998</v>
      </c>
      <c r="K41" s="830"/>
      <c r="L41" s="846">
        <v>56</v>
      </c>
      <c r="M41" s="832">
        <v>7.1494603369603364</v>
      </c>
      <c r="N41" s="836" t="s">
        <v>56</v>
      </c>
      <c r="O41" s="848">
        <v>-12.55632454</v>
      </c>
    </row>
    <row r="42" spans="1:15" ht="14.25" x14ac:dyDescent="0.2">
      <c r="A42" s="846">
        <v>44</v>
      </c>
      <c r="B42" s="832">
        <v>8.1359126984126995</v>
      </c>
      <c r="C42" s="836" t="s">
        <v>56</v>
      </c>
      <c r="D42" s="848">
        <v>-160.84842750000001</v>
      </c>
      <c r="E42" s="830"/>
      <c r="F42" s="846">
        <v>50</v>
      </c>
      <c r="G42" s="832">
        <v>7.3913690476190474</v>
      </c>
      <c r="H42" s="833">
        <v>39</v>
      </c>
      <c r="I42" s="836" t="s">
        <v>56</v>
      </c>
      <c r="J42" s="848">
        <v>30.108235530999998</v>
      </c>
      <c r="K42" s="830"/>
      <c r="L42" s="846">
        <v>66</v>
      </c>
      <c r="M42" s="832">
        <v>7.0895979020979016</v>
      </c>
      <c r="N42" s="836" t="s">
        <v>56</v>
      </c>
      <c r="O42" s="848">
        <v>-11.199792540000001</v>
      </c>
    </row>
    <row r="43" spans="1:15" ht="14.25" x14ac:dyDescent="0.2">
      <c r="A43" s="846">
        <v>45</v>
      </c>
      <c r="B43" s="832">
        <v>8.1434502997002998</v>
      </c>
      <c r="C43" s="836" t="s">
        <v>56</v>
      </c>
      <c r="D43" s="848">
        <v>147.87540665</v>
      </c>
      <c r="E43" s="830"/>
      <c r="F43" s="846">
        <v>1</v>
      </c>
      <c r="G43" s="832">
        <v>7.2832288918205803</v>
      </c>
      <c r="H43" s="833">
        <v>40</v>
      </c>
      <c r="I43" s="836" t="s">
        <v>219</v>
      </c>
      <c r="J43" s="848">
        <v>258.46639630999999</v>
      </c>
      <c r="K43" s="830"/>
      <c r="L43" s="846">
        <v>52</v>
      </c>
      <c r="M43" s="832">
        <v>6.8832282913165264</v>
      </c>
      <c r="N43" s="836" t="s">
        <v>56</v>
      </c>
      <c r="O43" s="848">
        <v>1.9989679452</v>
      </c>
    </row>
    <row r="44" spans="1:15" ht="14.25" x14ac:dyDescent="0.2">
      <c r="A44" s="846">
        <v>46</v>
      </c>
      <c r="B44" s="832">
        <v>7.9620744325767694</v>
      </c>
      <c r="C44" s="836" t="s">
        <v>56</v>
      </c>
      <c r="D44" s="848">
        <v>41.685268968999999</v>
      </c>
      <c r="E44" s="830"/>
      <c r="F44" s="846">
        <v>83</v>
      </c>
      <c r="G44" s="832">
        <v>7.2704348016848019</v>
      </c>
      <c r="H44" s="833">
        <v>41</v>
      </c>
      <c r="I44" s="836" t="s">
        <v>56</v>
      </c>
      <c r="J44" s="848">
        <v>-19.149693129999999</v>
      </c>
      <c r="K44" s="830"/>
      <c r="L44" s="846">
        <v>57</v>
      </c>
      <c r="M44" s="832">
        <v>6.7883851434742359</v>
      </c>
      <c r="N44" s="836" t="s">
        <v>56</v>
      </c>
      <c r="O44" s="848">
        <v>2.7981083332000001</v>
      </c>
    </row>
    <row r="45" spans="1:15" ht="14.25" x14ac:dyDescent="0.2">
      <c r="A45" s="846">
        <v>47</v>
      </c>
      <c r="B45" s="832">
        <v>7.2123175883256518</v>
      </c>
      <c r="C45" s="836" t="s">
        <v>56</v>
      </c>
      <c r="D45" s="848">
        <v>-57.464486389999998</v>
      </c>
      <c r="E45" s="830"/>
      <c r="F45" s="846">
        <v>33</v>
      </c>
      <c r="G45" s="832">
        <v>7.2468856062943541</v>
      </c>
      <c r="H45" s="833">
        <v>42</v>
      </c>
      <c r="I45" s="836" t="s">
        <v>56</v>
      </c>
      <c r="J45" s="848">
        <v>-151.1811678</v>
      </c>
      <c r="K45" s="830"/>
      <c r="L45" s="846">
        <v>58</v>
      </c>
      <c r="M45" s="832">
        <v>7.595779220779221</v>
      </c>
      <c r="N45" s="836" t="s">
        <v>56</v>
      </c>
      <c r="O45" s="848">
        <v>16.535798377999999</v>
      </c>
    </row>
    <row r="46" spans="1:15" ht="14.25" x14ac:dyDescent="0.2">
      <c r="A46" s="846">
        <v>48</v>
      </c>
      <c r="B46" s="832">
        <v>6.8334208683473392</v>
      </c>
      <c r="C46" s="836" t="s">
        <v>56</v>
      </c>
      <c r="D46" s="848">
        <v>255.28610437</v>
      </c>
      <c r="E46" s="830"/>
      <c r="F46" s="846">
        <v>42</v>
      </c>
      <c r="G46" s="832">
        <v>7.2413793103448274</v>
      </c>
      <c r="H46" s="833">
        <v>43</v>
      </c>
      <c r="I46" s="836" t="s">
        <v>56</v>
      </c>
      <c r="J46" s="848">
        <v>-63.980612370000003</v>
      </c>
      <c r="K46" s="830"/>
      <c r="L46" s="846">
        <v>4</v>
      </c>
      <c r="M46" s="832">
        <v>6.7643101761252442</v>
      </c>
      <c r="N46" s="836" t="s">
        <v>120</v>
      </c>
      <c r="O46" s="848">
        <v>18.405488025</v>
      </c>
    </row>
    <row r="47" spans="1:15" ht="14.25" x14ac:dyDescent="0.2">
      <c r="A47" s="846">
        <v>49</v>
      </c>
      <c r="B47" s="832">
        <v>8.3221645491168275</v>
      </c>
      <c r="C47" s="836" t="s">
        <v>56</v>
      </c>
      <c r="D47" s="848">
        <v>137.30735682</v>
      </c>
      <c r="E47" s="830"/>
      <c r="F47" s="846">
        <v>64</v>
      </c>
      <c r="G47" s="832">
        <v>7.2232926065162903</v>
      </c>
      <c r="H47" s="833">
        <v>44</v>
      </c>
      <c r="I47" s="836" t="s">
        <v>56</v>
      </c>
      <c r="J47" s="848">
        <v>104.21437602</v>
      </c>
      <c r="K47" s="830"/>
      <c r="L47" s="846">
        <v>72</v>
      </c>
      <c r="M47" s="832">
        <v>7.7676495016611291</v>
      </c>
      <c r="N47" s="836" t="s">
        <v>93</v>
      </c>
      <c r="O47" s="848">
        <v>18.948049002000001</v>
      </c>
    </row>
    <row r="48" spans="1:15" ht="14.25" x14ac:dyDescent="0.2">
      <c r="A48" s="846">
        <v>50</v>
      </c>
      <c r="B48" s="832">
        <v>7.3913690476190474</v>
      </c>
      <c r="C48" s="836" t="s">
        <v>56</v>
      </c>
      <c r="D48" s="848">
        <v>30.108235530999998</v>
      </c>
      <c r="E48" s="830"/>
      <c r="F48" s="846">
        <v>60</v>
      </c>
      <c r="G48" s="832">
        <v>7.2188538205980066</v>
      </c>
      <c r="H48" s="833">
        <v>45</v>
      </c>
      <c r="I48" s="836" t="s">
        <v>56</v>
      </c>
      <c r="J48" s="848">
        <v>108.10768646</v>
      </c>
      <c r="K48" s="830"/>
      <c r="L48" s="846">
        <v>50</v>
      </c>
      <c r="M48" s="832">
        <v>7.3913690476190474</v>
      </c>
      <c r="N48" s="836" t="s">
        <v>56</v>
      </c>
      <c r="O48" s="848">
        <v>30.108235530999998</v>
      </c>
    </row>
    <row r="49" spans="1:15" ht="14.25" x14ac:dyDescent="0.2">
      <c r="A49" s="846">
        <v>51</v>
      </c>
      <c r="B49" s="832">
        <v>6.3696514837819187</v>
      </c>
      <c r="C49" s="836" t="s">
        <v>56</v>
      </c>
      <c r="D49" s="848">
        <v>216.54165157</v>
      </c>
      <c r="E49" s="830"/>
      <c r="F49" s="846">
        <v>47</v>
      </c>
      <c r="G49" s="832">
        <v>7.2123175883256518</v>
      </c>
      <c r="H49" s="833">
        <v>46</v>
      </c>
      <c r="I49" s="836" t="s">
        <v>56</v>
      </c>
      <c r="J49" s="848">
        <v>-57.464486389999998</v>
      </c>
      <c r="K49" s="830"/>
      <c r="L49" s="846">
        <v>53</v>
      </c>
      <c r="M49" s="832">
        <v>8.4353313535479835</v>
      </c>
      <c r="N49" s="836" t="s">
        <v>56</v>
      </c>
      <c r="O49" s="848">
        <v>37.876395619999997</v>
      </c>
    </row>
    <row r="50" spans="1:15" ht="14.25" x14ac:dyDescent="0.2">
      <c r="A50" s="846">
        <v>52</v>
      </c>
      <c r="B50" s="832">
        <v>6.8832282913165264</v>
      </c>
      <c r="C50" s="836" t="s">
        <v>56</v>
      </c>
      <c r="D50" s="848">
        <v>1.9989679452</v>
      </c>
      <c r="E50" s="830"/>
      <c r="F50" s="846">
        <v>31</v>
      </c>
      <c r="G50" s="832">
        <v>7.2101147028154324</v>
      </c>
      <c r="H50" s="833">
        <v>47</v>
      </c>
      <c r="I50" s="836" t="s">
        <v>56</v>
      </c>
      <c r="J50" s="848">
        <v>169.84191573999999</v>
      </c>
      <c r="K50" s="830"/>
      <c r="L50" s="846">
        <v>46</v>
      </c>
      <c r="M50" s="832">
        <v>7.9620744325767694</v>
      </c>
      <c r="N50" s="836" t="s">
        <v>56</v>
      </c>
      <c r="O50" s="848">
        <v>41.685268968999999</v>
      </c>
    </row>
    <row r="51" spans="1:15" ht="14.25" x14ac:dyDescent="0.2">
      <c r="A51" s="846">
        <v>53</v>
      </c>
      <c r="B51" s="832">
        <v>8.4353313535479835</v>
      </c>
      <c r="C51" s="836" t="s">
        <v>56</v>
      </c>
      <c r="D51" s="848">
        <v>37.876395619999997</v>
      </c>
      <c r="E51" s="830"/>
      <c r="F51" s="846">
        <v>27</v>
      </c>
      <c r="G51" s="832">
        <v>7.2094661803713525</v>
      </c>
      <c r="H51" s="833">
        <v>48</v>
      </c>
      <c r="I51" s="836" t="s">
        <v>70</v>
      </c>
      <c r="J51" s="848">
        <v>-671.8035122</v>
      </c>
      <c r="K51" s="830"/>
      <c r="L51" s="846">
        <v>12</v>
      </c>
      <c r="M51" s="832">
        <v>7.5961873259052926</v>
      </c>
      <c r="N51" s="836" t="s">
        <v>70</v>
      </c>
      <c r="O51" s="848">
        <v>42.416745913</v>
      </c>
    </row>
    <row r="52" spans="1:15" ht="14.25" x14ac:dyDescent="0.2">
      <c r="A52" s="846">
        <v>54</v>
      </c>
      <c r="B52" s="832">
        <v>6.7857924351359795</v>
      </c>
      <c r="C52" s="836" t="s">
        <v>56</v>
      </c>
      <c r="D52" s="848">
        <v>-91.287812110000004</v>
      </c>
      <c r="E52" s="830"/>
      <c r="F52" s="846">
        <v>56</v>
      </c>
      <c r="G52" s="832">
        <v>7.1494603369603364</v>
      </c>
      <c r="H52" s="833">
        <v>49</v>
      </c>
      <c r="I52" s="836" t="s">
        <v>56</v>
      </c>
      <c r="J52" s="848">
        <v>-12.55632454</v>
      </c>
      <c r="K52" s="830"/>
      <c r="L52" s="846">
        <v>20</v>
      </c>
      <c r="M52" s="832">
        <v>7.0632022471910112</v>
      </c>
      <c r="N52" s="836" t="s">
        <v>70</v>
      </c>
      <c r="O52" s="848">
        <v>45.011079613</v>
      </c>
    </row>
    <row r="53" spans="1:15" ht="14.25" x14ac:dyDescent="0.2">
      <c r="A53" s="846">
        <v>55</v>
      </c>
      <c r="B53" s="832">
        <v>7.7142857142857135</v>
      </c>
      <c r="C53" s="836" t="s">
        <v>56</v>
      </c>
      <c r="D53" s="848">
        <v>103.18971088000001</v>
      </c>
      <c r="E53" s="830"/>
      <c r="F53" s="846">
        <v>38</v>
      </c>
      <c r="G53" s="832">
        <v>7.1384466437177281</v>
      </c>
      <c r="H53" s="833">
        <v>50</v>
      </c>
      <c r="I53" s="836" t="s">
        <v>56</v>
      </c>
      <c r="J53" s="848">
        <v>-82.721265320000001</v>
      </c>
      <c r="K53" s="830"/>
      <c r="L53" s="846">
        <v>13</v>
      </c>
      <c r="M53" s="832">
        <v>8.1429328087167061</v>
      </c>
      <c r="N53" s="836" t="s">
        <v>70</v>
      </c>
      <c r="O53" s="848">
        <v>60.894086622000003</v>
      </c>
    </row>
    <row r="54" spans="1:15" ht="14.25" x14ac:dyDescent="0.2">
      <c r="A54" s="846">
        <v>56</v>
      </c>
      <c r="B54" s="832">
        <v>7.1494603369603364</v>
      </c>
      <c r="C54" s="836" t="s">
        <v>56</v>
      </c>
      <c r="D54" s="848">
        <v>-12.55632454</v>
      </c>
      <c r="E54" s="830"/>
      <c r="F54" s="846">
        <v>66</v>
      </c>
      <c r="G54" s="832">
        <v>7.0895979020979016</v>
      </c>
      <c r="H54" s="833">
        <v>51</v>
      </c>
      <c r="I54" s="836" t="s">
        <v>56</v>
      </c>
      <c r="J54" s="848">
        <v>-11.199792540000001</v>
      </c>
      <c r="K54" s="830"/>
      <c r="L54" s="846">
        <v>36</v>
      </c>
      <c r="M54" s="832">
        <v>7.4844195438707635</v>
      </c>
      <c r="N54" s="836" t="s">
        <v>56</v>
      </c>
      <c r="O54" s="848">
        <v>94.685099706000003</v>
      </c>
    </row>
    <row r="55" spans="1:15" ht="14.25" x14ac:dyDescent="0.2">
      <c r="A55" s="846">
        <v>57</v>
      </c>
      <c r="B55" s="832">
        <v>6.7883851434742359</v>
      </c>
      <c r="C55" s="836" t="s">
        <v>56</v>
      </c>
      <c r="D55" s="848">
        <v>2.7981083332000001</v>
      </c>
      <c r="E55" s="830"/>
      <c r="F55" s="846">
        <v>73</v>
      </c>
      <c r="G55" s="832">
        <v>7.0747481684981679</v>
      </c>
      <c r="H55" s="833">
        <v>52</v>
      </c>
      <c r="I55" s="836" t="s">
        <v>93</v>
      </c>
      <c r="J55" s="848">
        <v>137.09428192999999</v>
      </c>
      <c r="K55" s="830"/>
      <c r="L55" s="846">
        <v>55</v>
      </c>
      <c r="M55" s="832">
        <v>7.7142857142857135</v>
      </c>
      <c r="N55" s="836" t="s">
        <v>56</v>
      </c>
      <c r="O55" s="848">
        <v>103.18971088000001</v>
      </c>
    </row>
    <row r="56" spans="1:15" ht="14.25" x14ac:dyDescent="0.2">
      <c r="A56" s="846">
        <v>58</v>
      </c>
      <c r="B56" s="832">
        <v>7.595779220779221</v>
      </c>
      <c r="C56" s="836" t="s">
        <v>56</v>
      </c>
      <c r="D56" s="848">
        <v>16.535798377999999</v>
      </c>
      <c r="E56" s="830"/>
      <c r="F56" s="846">
        <v>20</v>
      </c>
      <c r="G56" s="832">
        <v>7.0632022471910112</v>
      </c>
      <c r="H56" s="833">
        <v>53</v>
      </c>
      <c r="I56" s="836" t="s">
        <v>70</v>
      </c>
      <c r="J56" s="848">
        <v>45.011079613</v>
      </c>
      <c r="K56" s="830"/>
      <c r="L56" s="846">
        <v>64</v>
      </c>
      <c r="M56" s="832">
        <v>7.2232926065162903</v>
      </c>
      <c r="N56" s="836" t="s">
        <v>56</v>
      </c>
      <c r="O56" s="848">
        <v>104.21437602</v>
      </c>
    </row>
    <row r="57" spans="1:15" ht="14.25" x14ac:dyDescent="0.2">
      <c r="A57" s="846">
        <v>59</v>
      </c>
      <c r="B57" s="832">
        <v>7.5427053371684245</v>
      </c>
      <c r="C57" s="836" t="s">
        <v>56</v>
      </c>
      <c r="D57" s="848">
        <v>-198.95554659999999</v>
      </c>
      <c r="E57" s="830"/>
      <c r="F57" s="846">
        <v>43</v>
      </c>
      <c r="G57" s="832">
        <v>7.0529181184668985</v>
      </c>
      <c r="H57" s="833">
        <v>54</v>
      </c>
      <c r="I57" s="836" t="s">
        <v>56</v>
      </c>
      <c r="J57" s="848">
        <v>-415.84567129999999</v>
      </c>
      <c r="K57" s="830"/>
      <c r="L57" s="846">
        <v>60</v>
      </c>
      <c r="M57" s="832">
        <v>7.2188538205980066</v>
      </c>
      <c r="N57" s="836" t="s">
        <v>56</v>
      </c>
      <c r="O57" s="848">
        <v>108.10768646</v>
      </c>
    </row>
    <row r="58" spans="1:15" ht="14.25" x14ac:dyDescent="0.2">
      <c r="A58" s="846">
        <v>60</v>
      </c>
      <c r="B58" s="832">
        <v>7.2188538205980066</v>
      </c>
      <c r="C58" s="836" t="s">
        <v>56</v>
      </c>
      <c r="D58" s="848">
        <v>108.10768646</v>
      </c>
      <c r="E58" s="830"/>
      <c r="F58" s="846">
        <v>68</v>
      </c>
      <c r="G58" s="832">
        <v>6.9772419664687391</v>
      </c>
      <c r="H58" s="833">
        <v>55</v>
      </c>
      <c r="I58" s="836" t="s">
        <v>218</v>
      </c>
      <c r="J58" s="848">
        <v>-160.2146769</v>
      </c>
      <c r="K58" s="830"/>
      <c r="L58" s="846">
        <v>10</v>
      </c>
      <c r="M58" s="832">
        <v>8.0420123431808985</v>
      </c>
      <c r="N58" s="836" t="s">
        <v>70</v>
      </c>
      <c r="O58" s="848">
        <v>109.89279378000001</v>
      </c>
    </row>
    <row r="59" spans="1:15" ht="14.25" x14ac:dyDescent="0.2">
      <c r="A59" s="846">
        <v>61</v>
      </c>
      <c r="B59" s="832">
        <v>7.8664889516957865</v>
      </c>
      <c r="C59" s="836" t="s">
        <v>56</v>
      </c>
      <c r="D59" s="848">
        <v>-278.82017880000001</v>
      </c>
      <c r="E59" s="830"/>
      <c r="F59" s="846">
        <v>32</v>
      </c>
      <c r="G59" s="832">
        <v>6.9593536446469244</v>
      </c>
      <c r="H59" s="833">
        <v>56</v>
      </c>
      <c r="I59" s="836" t="s">
        <v>56</v>
      </c>
      <c r="J59" s="848">
        <v>198.61793652</v>
      </c>
      <c r="K59" s="830"/>
      <c r="L59" s="846">
        <v>11</v>
      </c>
      <c r="M59" s="832">
        <v>7.5161454478164318</v>
      </c>
      <c r="N59" s="836" t="s">
        <v>70</v>
      </c>
      <c r="O59" s="848">
        <v>125.11275222</v>
      </c>
    </row>
    <row r="60" spans="1:15" ht="14.25" x14ac:dyDescent="0.2">
      <c r="A60" s="846">
        <v>62</v>
      </c>
      <c r="B60" s="832">
        <v>7.482262703739214</v>
      </c>
      <c r="C60" s="836" t="s">
        <v>56</v>
      </c>
      <c r="D60" s="848">
        <v>342.59203402999998</v>
      </c>
      <c r="E60" s="830"/>
      <c r="F60" s="846">
        <v>78</v>
      </c>
      <c r="G60" s="832">
        <v>6.9551612504124058</v>
      </c>
      <c r="H60" s="833">
        <v>57</v>
      </c>
      <c r="I60" s="836" t="s">
        <v>217</v>
      </c>
      <c r="J60" s="848">
        <v>-53.397295079999999</v>
      </c>
      <c r="K60" s="830"/>
      <c r="L60" s="846">
        <v>73</v>
      </c>
      <c r="M60" s="832">
        <v>7.0747481684981679</v>
      </c>
      <c r="N60" s="836" t="s">
        <v>93</v>
      </c>
      <c r="O60" s="848">
        <v>137.09428192999999</v>
      </c>
    </row>
    <row r="61" spans="1:15" ht="14.25" x14ac:dyDescent="0.2">
      <c r="A61" s="846">
        <v>64</v>
      </c>
      <c r="B61" s="832">
        <v>7.2232926065162903</v>
      </c>
      <c r="C61" s="836" t="s">
        <v>56</v>
      </c>
      <c r="D61" s="848">
        <v>104.21437602</v>
      </c>
      <c r="E61" s="830"/>
      <c r="F61" s="846">
        <v>2</v>
      </c>
      <c r="G61" s="832">
        <v>6.9285714285714288</v>
      </c>
      <c r="H61" s="833">
        <v>58</v>
      </c>
      <c r="I61" s="836" t="s">
        <v>120</v>
      </c>
      <c r="J61" s="848">
        <v>-117.3862091</v>
      </c>
      <c r="K61" s="830"/>
      <c r="L61" s="846">
        <v>49</v>
      </c>
      <c r="M61" s="832">
        <v>8.3221645491168275</v>
      </c>
      <c r="N61" s="836" t="s">
        <v>56</v>
      </c>
      <c r="O61" s="848">
        <v>137.30735682</v>
      </c>
    </row>
    <row r="62" spans="1:15" ht="14.25" x14ac:dyDescent="0.2">
      <c r="A62" s="846">
        <v>65</v>
      </c>
      <c r="B62" s="832">
        <v>7.4277597402597397</v>
      </c>
      <c r="C62" s="836" t="s">
        <v>56</v>
      </c>
      <c r="D62" s="848">
        <v>306.69951988999998</v>
      </c>
      <c r="E62" s="830"/>
      <c r="F62" s="846">
        <v>52</v>
      </c>
      <c r="G62" s="832">
        <v>6.8832282913165264</v>
      </c>
      <c r="H62" s="833">
        <v>59</v>
      </c>
      <c r="I62" s="836" t="s">
        <v>56</v>
      </c>
      <c r="J62" s="848">
        <v>1.9989679452</v>
      </c>
      <c r="K62" s="830"/>
      <c r="L62" s="846">
        <v>74</v>
      </c>
      <c r="M62" s="832">
        <v>7.8245933936955065</v>
      </c>
      <c r="N62" s="836" t="s">
        <v>93</v>
      </c>
      <c r="O62" s="848">
        <v>143.69176214000001</v>
      </c>
    </row>
    <row r="63" spans="1:15" ht="14.25" x14ac:dyDescent="0.2">
      <c r="A63" s="846">
        <v>66</v>
      </c>
      <c r="B63" s="832">
        <v>7.0895979020979016</v>
      </c>
      <c r="C63" s="836" t="s">
        <v>56</v>
      </c>
      <c r="D63" s="848">
        <v>-11.199792540000001</v>
      </c>
      <c r="E63" s="830"/>
      <c r="F63" s="846">
        <v>48</v>
      </c>
      <c r="G63" s="832">
        <v>6.8334208683473392</v>
      </c>
      <c r="H63" s="833">
        <v>60</v>
      </c>
      <c r="I63" s="836" t="s">
        <v>56</v>
      </c>
      <c r="J63" s="848">
        <v>255.28610437</v>
      </c>
      <c r="K63" s="830"/>
      <c r="L63" s="846">
        <v>45</v>
      </c>
      <c r="M63" s="832">
        <v>8.1434502997002998</v>
      </c>
      <c r="N63" s="836" t="s">
        <v>56</v>
      </c>
      <c r="O63" s="848">
        <v>147.87540665</v>
      </c>
    </row>
    <row r="64" spans="1:15" ht="14.25" x14ac:dyDescent="0.2">
      <c r="A64" s="846">
        <v>67</v>
      </c>
      <c r="B64" s="832">
        <v>6.8229878673957618</v>
      </c>
      <c r="C64" s="836" t="s">
        <v>220</v>
      </c>
      <c r="D64" s="848">
        <v>161.09464011</v>
      </c>
      <c r="E64" s="830"/>
      <c r="F64" s="846">
        <v>67</v>
      </c>
      <c r="G64" s="832">
        <v>6.8229878673957618</v>
      </c>
      <c r="H64" s="833">
        <v>61</v>
      </c>
      <c r="I64" s="836" t="s">
        <v>220</v>
      </c>
      <c r="J64" s="848">
        <v>161.09464011</v>
      </c>
      <c r="K64" s="830"/>
      <c r="L64" s="846">
        <v>67</v>
      </c>
      <c r="M64" s="832">
        <v>6.8229878673957618</v>
      </c>
      <c r="N64" s="836" t="s">
        <v>220</v>
      </c>
      <c r="O64" s="848">
        <v>161.09464011</v>
      </c>
    </row>
    <row r="65" spans="1:15" ht="14.25" x14ac:dyDescent="0.2">
      <c r="A65" s="846">
        <v>68</v>
      </c>
      <c r="B65" s="832">
        <v>6.9772419664687391</v>
      </c>
      <c r="C65" s="836" t="s">
        <v>218</v>
      </c>
      <c r="D65" s="848">
        <v>-160.2146769</v>
      </c>
      <c r="E65" s="830"/>
      <c r="F65" s="846">
        <v>82</v>
      </c>
      <c r="G65" s="832">
        <v>6.8077519210618238</v>
      </c>
      <c r="H65" s="833">
        <v>62</v>
      </c>
      <c r="I65" s="836" t="s">
        <v>56</v>
      </c>
      <c r="J65" s="848">
        <v>-151.97006709999999</v>
      </c>
      <c r="K65" s="830"/>
      <c r="L65" s="846">
        <v>31</v>
      </c>
      <c r="M65" s="832">
        <v>7.2101147028154324</v>
      </c>
      <c r="N65" s="836" t="s">
        <v>56</v>
      </c>
      <c r="O65" s="848">
        <v>169.84191573999999</v>
      </c>
    </row>
    <row r="66" spans="1:15" ht="14.25" x14ac:dyDescent="0.2">
      <c r="A66" s="846">
        <v>69</v>
      </c>
      <c r="B66" s="832">
        <v>7.5727233178654298</v>
      </c>
      <c r="C66" s="836" t="s">
        <v>68</v>
      </c>
      <c r="D66" s="848">
        <v>-254.05395239999999</v>
      </c>
      <c r="E66" s="830"/>
      <c r="F66" s="846">
        <v>57</v>
      </c>
      <c r="G66" s="832">
        <v>6.7883851434742359</v>
      </c>
      <c r="H66" s="833">
        <v>63</v>
      </c>
      <c r="I66" s="836" t="s">
        <v>56</v>
      </c>
      <c r="J66" s="848">
        <v>2.7981083332000001</v>
      </c>
      <c r="K66" s="830"/>
      <c r="L66" s="846">
        <v>18</v>
      </c>
      <c r="M66" s="832">
        <v>8.0572505384063184</v>
      </c>
      <c r="N66" s="836" t="s">
        <v>70</v>
      </c>
      <c r="O66" s="848">
        <v>186.19998509000001</v>
      </c>
    </row>
    <row r="67" spans="1:15" ht="14.25" x14ac:dyDescent="0.2">
      <c r="A67" s="846">
        <v>70</v>
      </c>
      <c r="B67" s="832">
        <v>5.8455513784461157</v>
      </c>
      <c r="C67" s="836" t="s">
        <v>68</v>
      </c>
      <c r="D67" s="848">
        <v>-47.128674439999998</v>
      </c>
      <c r="E67" s="830"/>
      <c r="F67" s="846">
        <v>54</v>
      </c>
      <c r="G67" s="832">
        <v>6.7857924351359795</v>
      </c>
      <c r="H67" s="833">
        <v>64</v>
      </c>
      <c r="I67" s="836" t="s">
        <v>56</v>
      </c>
      <c r="J67" s="848">
        <v>-91.287812110000004</v>
      </c>
      <c r="K67" s="830"/>
      <c r="L67" s="846">
        <v>79</v>
      </c>
      <c r="M67" s="832">
        <v>6.3472670106417279</v>
      </c>
      <c r="N67" s="836" t="s">
        <v>93</v>
      </c>
      <c r="O67" s="848">
        <v>191.93885868999999</v>
      </c>
    </row>
    <row r="68" spans="1:15" ht="14.25" x14ac:dyDescent="0.2">
      <c r="A68" s="846">
        <v>71</v>
      </c>
      <c r="B68" s="832">
        <v>7.8683035714285712</v>
      </c>
      <c r="C68" s="836" t="s">
        <v>68</v>
      </c>
      <c r="D68" s="848">
        <v>-162.2446985</v>
      </c>
      <c r="E68" s="830"/>
      <c r="F68" s="846">
        <v>14</v>
      </c>
      <c r="G68" s="832">
        <v>6.7700569358178058</v>
      </c>
      <c r="H68" s="833">
        <v>65</v>
      </c>
      <c r="I68" s="836" t="s">
        <v>70</v>
      </c>
      <c r="J68" s="848">
        <v>295.03105173</v>
      </c>
      <c r="K68" s="830"/>
      <c r="L68" s="846">
        <v>32</v>
      </c>
      <c r="M68" s="832">
        <v>6.9593536446469244</v>
      </c>
      <c r="N68" s="836" t="s">
        <v>56</v>
      </c>
      <c r="O68" s="848">
        <v>198.61793652</v>
      </c>
    </row>
    <row r="69" spans="1:15" ht="14.25" x14ac:dyDescent="0.2">
      <c r="A69" s="846">
        <v>72</v>
      </c>
      <c r="B69" s="832">
        <v>7.7676495016611291</v>
      </c>
      <c r="C69" s="836" t="s">
        <v>93</v>
      </c>
      <c r="D69" s="848">
        <v>18.948049002000001</v>
      </c>
      <c r="E69" s="830"/>
      <c r="F69" s="846">
        <v>4</v>
      </c>
      <c r="G69" s="832">
        <v>6.7643101761252442</v>
      </c>
      <c r="H69" s="833">
        <v>66</v>
      </c>
      <c r="I69" s="836" t="s">
        <v>120</v>
      </c>
      <c r="J69" s="848">
        <v>18.405488025</v>
      </c>
      <c r="K69" s="830"/>
      <c r="L69" s="846">
        <v>29</v>
      </c>
      <c r="M69" s="832">
        <v>7.9094781791435107</v>
      </c>
      <c r="N69" s="836" t="s">
        <v>56</v>
      </c>
      <c r="O69" s="848">
        <v>216.05301908999999</v>
      </c>
    </row>
    <row r="70" spans="1:15" ht="14.25" x14ac:dyDescent="0.2">
      <c r="A70" s="846">
        <v>73</v>
      </c>
      <c r="B70" s="832">
        <v>7.0747481684981679</v>
      </c>
      <c r="C70" s="836" t="s">
        <v>93</v>
      </c>
      <c r="D70" s="848">
        <v>137.09428192999999</v>
      </c>
      <c r="E70" s="830"/>
      <c r="F70" s="846">
        <v>23</v>
      </c>
      <c r="G70" s="832">
        <v>6.74540278270117</v>
      </c>
      <c r="H70" s="833">
        <v>67</v>
      </c>
      <c r="I70" s="836" t="s">
        <v>70</v>
      </c>
      <c r="J70" s="848">
        <v>-92.085055359999998</v>
      </c>
      <c r="K70" s="830"/>
      <c r="L70" s="846">
        <v>51</v>
      </c>
      <c r="M70" s="832">
        <v>6.3696514837819187</v>
      </c>
      <c r="N70" s="836" t="s">
        <v>56</v>
      </c>
      <c r="O70" s="848">
        <v>216.54165157</v>
      </c>
    </row>
    <row r="71" spans="1:15" ht="14.25" x14ac:dyDescent="0.2">
      <c r="A71" s="846">
        <v>74</v>
      </c>
      <c r="B71" s="832">
        <v>7.8245933936955065</v>
      </c>
      <c r="C71" s="836" t="s">
        <v>93</v>
      </c>
      <c r="D71" s="848">
        <v>143.69176214000001</v>
      </c>
      <c r="E71" s="830"/>
      <c r="F71" s="846">
        <v>22</v>
      </c>
      <c r="G71" s="832">
        <v>6.7267369727047148</v>
      </c>
      <c r="H71" s="833">
        <v>68</v>
      </c>
      <c r="I71" s="836" t="s">
        <v>70</v>
      </c>
      <c r="J71" s="848">
        <v>-107.9016239</v>
      </c>
      <c r="K71" s="830"/>
      <c r="L71" s="846">
        <v>48</v>
      </c>
      <c r="M71" s="832">
        <v>6.8334208683473392</v>
      </c>
      <c r="N71" s="836" t="s">
        <v>56</v>
      </c>
      <c r="O71" s="848">
        <v>255.28610437</v>
      </c>
    </row>
    <row r="72" spans="1:15" ht="14.25" x14ac:dyDescent="0.2">
      <c r="A72" s="846">
        <v>75</v>
      </c>
      <c r="B72" s="832">
        <v>5.8004343629343627</v>
      </c>
      <c r="C72" s="836" t="s">
        <v>93</v>
      </c>
      <c r="D72" s="848">
        <v>-39.436673929999998</v>
      </c>
      <c r="E72" s="830"/>
      <c r="F72" s="846">
        <v>24</v>
      </c>
      <c r="G72" s="832">
        <v>6.5703463203463208</v>
      </c>
      <c r="H72" s="833">
        <v>69</v>
      </c>
      <c r="I72" s="836" t="s">
        <v>70</v>
      </c>
      <c r="J72" s="848">
        <v>-152.2042687</v>
      </c>
      <c r="K72" s="830"/>
      <c r="L72" s="846">
        <v>17</v>
      </c>
      <c r="M72" s="832">
        <v>7.8954683288409697</v>
      </c>
      <c r="N72" s="836" t="s">
        <v>70</v>
      </c>
      <c r="O72" s="848">
        <v>258.26681920999999</v>
      </c>
    </row>
    <row r="73" spans="1:15" ht="14.25" x14ac:dyDescent="0.2">
      <c r="A73" s="846">
        <v>76</v>
      </c>
      <c r="B73" s="832">
        <v>8.8957664526484734</v>
      </c>
      <c r="C73" s="836" t="s">
        <v>217</v>
      </c>
      <c r="D73" s="848">
        <v>-108.82916779999999</v>
      </c>
      <c r="E73" s="830"/>
      <c r="F73" s="846">
        <v>26</v>
      </c>
      <c r="G73" s="832">
        <v>6.5427360014357498</v>
      </c>
      <c r="H73" s="833">
        <v>70</v>
      </c>
      <c r="I73" s="836" t="s">
        <v>70</v>
      </c>
      <c r="J73" s="848">
        <v>-19.426875920000001</v>
      </c>
      <c r="K73" s="830"/>
      <c r="L73" s="846">
        <v>1</v>
      </c>
      <c r="M73" s="832">
        <v>7.2832288918205803</v>
      </c>
      <c r="N73" s="836" t="s">
        <v>219</v>
      </c>
      <c r="O73" s="848">
        <v>258.46639630999999</v>
      </c>
    </row>
    <row r="74" spans="1:15" ht="14.25" x14ac:dyDescent="0.2">
      <c r="A74" s="846">
        <v>77</v>
      </c>
      <c r="B74" s="832">
        <v>7.4625576036866361</v>
      </c>
      <c r="C74" s="836" t="s">
        <v>217</v>
      </c>
      <c r="D74" s="848">
        <v>-207.54538919999999</v>
      </c>
      <c r="E74" s="830"/>
      <c r="F74" s="846">
        <v>40</v>
      </c>
      <c r="G74" s="832">
        <v>6.4844193472090819</v>
      </c>
      <c r="H74" s="833">
        <v>71</v>
      </c>
      <c r="I74" s="836" t="s">
        <v>93</v>
      </c>
      <c r="J74" s="848">
        <v>-313.32459849999998</v>
      </c>
      <c r="K74" s="830"/>
      <c r="L74" s="846">
        <v>21</v>
      </c>
      <c r="M74" s="832">
        <v>6.0545580110497239</v>
      </c>
      <c r="N74" s="836" t="s">
        <v>70</v>
      </c>
      <c r="O74" s="848">
        <v>292.16461683</v>
      </c>
    </row>
    <row r="75" spans="1:15" ht="14.25" x14ac:dyDescent="0.2">
      <c r="A75" s="846">
        <v>78</v>
      </c>
      <c r="B75" s="832">
        <v>6.9551612504124058</v>
      </c>
      <c r="C75" s="836" t="s">
        <v>217</v>
      </c>
      <c r="D75" s="848">
        <v>-53.397295079999999</v>
      </c>
      <c r="E75" s="830"/>
      <c r="F75" s="846">
        <v>51</v>
      </c>
      <c r="G75" s="832">
        <v>6.3696514837819187</v>
      </c>
      <c r="H75" s="833">
        <v>72</v>
      </c>
      <c r="I75" s="836" t="s">
        <v>56</v>
      </c>
      <c r="J75" s="848">
        <v>216.54165157</v>
      </c>
      <c r="K75" s="830"/>
      <c r="L75" s="846">
        <v>14</v>
      </c>
      <c r="M75" s="832">
        <v>6.7700569358178058</v>
      </c>
      <c r="N75" s="836" t="s">
        <v>70</v>
      </c>
      <c r="O75" s="848">
        <v>295.03105173</v>
      </c>
    </row>
    <row r="76" spans="1:15" ht="14.25" x14ac:dyDescent="0.2">
      <c r="A76" s="846">
        <v>79</v>
      </c>
      <c r="B76" s="832">
        <v>6.3472670106417279</v>
      </c>
      <c r="C76" s="836" t="s">
        <v>93</v>
      </c>
      <c r="D76" s="848">
        <v>191.93885868999999</v>
      </c>
      <c r="E76" s="830"/>
      <c r="F76" s="846">
        <v>79</v>
      </c>
      <c r="G76" s="832">
        <v>6.3472670106417279</v>
      </c>
      <c r="H76" s="833">
        <v>73</v>
      </c>
      <c r="I76" s="836" t="s">
        <v>93</v>
      </c>
      <c r="J76" s="848">
        <v>191.93885868999999</v>
      </c>
      <c r="K76" s="830"/>
      <c r="L76" s="846">
        <v>65</v>
      </c>
      <c r="M76" s="832">
        <v>7.4277597402597397</v>
      </c>
      <c r="N76" s="836" t="s">
        <v>56</v>
      </c>
      <c r="O76" s="848">
        <v>306.69951988999998</v>
      </c>
    </row>
    <row r="77" spans="1:15" ht="14.25" x14ac:dyDescent="0.2">
      <c r="A77" s="846">
        <v>80</v>
      </c>
      <c r="B77" s="832">
        <v>7.5712893732103081</v>
      </c>
      <c r="C77" s="836" t="s">
        <v>56</v>
      </c>
      <c r="D77" s="848">
        <v>490.33396986999998</v>
      </c>
      <c r="E77" s="830"/>
      <c r="F77" s="846">
        <v>37</v>
      </c>
      <c r="G77" s="832">
        <v>6.2190934065934069</v>
      </c>
      <c r="H77" s="833">
        <v>74</v>
      </c>
      <c r="I77" s="836" t="s">
        <v>56</v>
      </c>
      <c r="J77" s="848">
        <v>-138.34530910000001</v>
      </c>
      <c r="K77" s="830"/>
      <c r="L77" s="846">
        <v>28</v>
      </c>
      <c r="M77" s="832">
        <v>7.9807692307692308</v>
      </c>
      <c r="N77" s="836" t="s">
        <v>70</v>
      </c>
      <c r="O77" s="848">
        <v>334.47411061999998</v>
      </c>
    </row>
    <row r="78" spans="1:15" ht="14.25" x14ac:dyDescent="0.2">
      <c r="A78" s="846">
        <v>81</v>
      </c>
      <c r="B78" s="832">
        <v>7.6359060402684564</v>
      </c>
      <c r="C78" s="836" t="s">
        <v>56</v>
      </c>
      <c r="D78" s="848">
        <v>-14.980571729999999</v>
      </c>
      <c r="E78" s="830"/>
      <c r="F78" s="846">
        <v>21</v>
      </c>
      <c r="G78" s="832">
        <v>6.0545580110497239</v>
      </c>
      <c r="H78" s="833">
        <v>75</v>
      </c>
      <c r="I78" s="836" t="s">
        <v>70</v>
      </c>
      <c r="J78" s="848">
        <v>292.16461683</v>
      </c>
      <c r="K78" s="830"/>
      <c r="L78" s="846">
        <v>62</v>
      </c>
      <c r="M78" s="832">
        <v>7.482262703739214</v>
      </c>
      <c r="N78" s="836" t="s">
        <v>56</v>
      </c>
      <c r="O78" s="848">
        <v>342.59203402999998</v>
      </c>
    </row>
    <row r="79" spans="1:15" ht="14.25" x14ac:dyDescent="0.2">
      <c r="A79" s="846">
        <v>82</v>
      </c>
      <c r="B79" s="832">
        <v>6.8077519210618238</v>
      </c>
      <c r="C79" s="836" t="s">
        <v>56</v>
      </c>
      <c r="D79" s="848">
        <v>-151.97006709999999</v>
      </c>
      <c r="E79" s="830"/>
      <c r="F79" s="846">
        <v>70</v>
      </c>
      <c r="G79" s="832">
        <v>5.8455513784461157</v>
      </c>
      <c r="H79" s="833">
        <v>76</v>
      </c>
      <c r="I79" s="836" t="s">
        <v>68</v>
      </c>
      <c r="J79" s="848">
        <v>-47.128674439999998</v>
      </c>
      <c r="K79" s="830"/>
      <c r="L79" s="846">
        <v>5</v>
      </c>
      <c r="M79" s="832">
        <v>8.9169820983256152</v>
      </c>
      <c r="N79" s="836" t="s">
        <v>115</v>
      </c>
      <c r="O79" s="848">
        <v>488.44818538999999</v>
      </c>
    </row>
    <row r="80" spans="1:15" ht="15" thickBot="1" x14ac:dyDescent="0.25">
      <c r="A80" s="849">
        <v>83</v>
      </c>
      <c r="B80" s="834">
        <v>7.2704348016848019</v>
      </c>
      <c r="C80" s="837" t="s">
        <v>56</v>
      </c>
      <c r="D80" s="850">
        <v>-19.149693129999999</v>
      </c>
      <c r="E80" s="830"/>
      <c r="F80" s="849">
        <v>75</v>
      </c>
      <c r="G80" s="834">
        <v>5.8004343629343627</v>
      </c>
      <c r="H80" s="835">
        <v>77</v>
      </c>
      <c r="I80" s="837" t="s">
        <v>93</v>
      </c>
      <c r="J80" s="850">
        <v>-39.436673929999998</v>
      </c>
      <c r="K80" s="830"/>
      <c r="L80" s="849">
        <v>80</v>
      </c>
      <c r="M80" s="834">
        <v>7.5712893732103081</v>
      </c>
      <c r="N80" s="837" t="s">
        <v>56</v>
      </c>
      <c r="O80" s="850">
        <v>490.33396986999998</v>
      </c>
    </row>
  </sheetData>
  <sortState xmlns:xlrd2="http://schemas.microsoft.com/office/spreadsheetml/2017/richdata2" ref="L3:O79">
    <sortCondition ref="O3:O79"/>
  </sortState>
  <mergeCells count="3">
    <mergeCell ref="A1:D1"/>
    <mergeCell ref="F1:J1"/>
    <mergeCell ref="L1:O1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0"/>
  <sheetViews>
    <sheetView workbookViewId="0">
      <selection sqref="A1:D1"/>
    </sheetView>
  </sheetViews>
  <sheetFormatPr defaultColWidth="12" defaultRowHeight="11.25" x14ac:dyDescent="0.2"/>
  <cols>
    <col min="1" max="1" width="26.1640625" customWidth="1"/>
    <col min="2" max="2" width="21" customWidth="1"/>
    <col min="3" max="3" width="22.1640625" customWidth="1"/>
    <col min="4" max="4" width="17.6640625" customWidth="1"/>
  </cols>
  <sheetData>
    <row r="1" spans="1:4" ht="37.5" x14ac:dyDescent="0.2">
      <c r="A1" s="1227" t="s">
        <v>131</v>
      </c>
      <c r="B1" s="1228"/>
      <c r="C1" s="1228"/>
      <c r="D1" s="1228"/>
    </row>
    <row r="2" spans="1:4" ht="21" thickBot="1" x14ac:dyDescent="0.25">
      <c r="A2" s="1229" t="s">
        <v>250</v>
      </c>
      <c r="B2" s="1230"/>
      <c r="C2" s="1230"/>
      <c r="D2" s="1230"/>
    </row>
    <row r="3" spans="1:4" ht="19.5" x14ac:dyDescent="0.4">
      <c r="A3" s="1231" t="s">
        <v>251</v>
      </c>
      <c r="B3" s="852"/>
      <c r="C3" s="853">
        <v>41669</v>
      </c>
      <c r="D3" s="853">
        <v>41669</v>
      </c>
    </row>
    <row r="4" spans="1:4" ht="19.5" x14ac:dyDescent="0.4">
      <c r="A4" s="1232"/>
      <c r="B4" s="854" t="s">
        <v>102</v>
      </c>
      <c r="C4" s="855" t="s">
        <v>55</v>
      </c>
      <c r="D4" s="855" t="s">
        <v>29</v>
      </c>
    </row>
    <row r="5" spans="1:4" ht="18" x14ac:dyDescent="0.25">
      <c r="A5" s="856">
        <v>5</v>
      </c>
      <c r="B5" s="857">
        <v>8.92</v>
      </c>
      <c r="C5" s="858"/>
      <c r="D5" s="858"/>
    </row>
    <row r="6" spans="1:4" ht="18" x14ac:dyDescent="0.25">
      <c r="A6" s="856">
        <v>76</v>
      </c>
      <c r="B6" s="857">
        <v>8.8957664526484734</v>
      </c>
      <c r="C6" s="858"/>
      <c r="D6" s="858"/>
    </row>
    <row r="7" spans="1:4" ht="18" x14ac:dyDescent="0.25">
      <c r="A7" s="856">
        <v>49</v>
      </c>
      <c r="B7" s="857">
        <v>8.3221645491168275</v>
      </c>
      <c r="C7" s="858"/>
      <c r="D7" s="858"/>
    </row>
    <row r="8" spans="1:4" ht="18" x14ac:dyDescent="0.25">
      <c r="A8" s="856">
        <v>45</v>
      </c>
      <c r="B8" s="857">
        <v>8.1434502997002998</v>
      </c>
      <c r="C8" s="858"/>
      <c r="D8" s="858"/>
    </row>
    <row r="9" spans="1:4" ht="18" x14ac:dyDescent="0.25">
      <c r="A9" s="856">
        <v>13</v>
      </c>
      <c r="B9" s="857">
        <v>8.1429328087167061</v>
      </c>
      <c r="C9" s="858"/>
      <c r="D9" s="858"/>
    </row>
    <row r="10" spans="1:4" ht="18" x14ac:dyDescent="0.25">
      <c r="A10" s="856">
        <v>44</v>
      </c>
      <c r="B10" s="857">
        <v>8.1359126984126995</v>
      </c>
      <c r="C10" s="858"/>
      <c r="D10" s="858"/>
    </row>
    <row r="11" spans="1:4" ht="18" x14ac:dyDescent="0.25">
      <c r="A11" s="856">
        <v>18</v>
      </c>
      <c r="B11" s="857">
        <v>8.0572505384063184</v>
      </c>
      <c r="C11" s="858"/>
      <c r="D11" s="858"/>
    </row>
    <row r="12" spans="1:4" ht="18" x14ac:dyDescent="0.25">
      <c r="A12" s="856">
        <v>10</v>
      </c>
      <c r="B12" s="857">
        <v>8.0420123431808985</v>
      </c>
      <c r="C12" s="858"/>
      <c r="D12" s="858"/>
    </row>
    <row r="13" spans="1:4" ht="18" x14ac:dyDescent="0.25">
      <c r="A13" s="856">
        <v>28</v>
      </c>
      <c r="B13" s="857">
        <v>7.9807692307692308</v>
      </c>
      <c r="C13" s="858"/>
      <c r="D13" s="858"/>
    </row>
    <row r="14" spans="1:4" ht="18" x14ac:dyDescent="0.25">
      <c r="A14" s="856">
        <v>46</v>
      </c>
      <c r="B14" s="857">
        <v>7.9620744325767694</v>
      </c>
      <c r="C14" s="858"/>
      <c r="D14" s="858"/>
    </row>
    <row r="15" spans="1:4" ht="18" x14ac:dyDescent="0.25">
      <c r="A15" s="856">
        <v>29</v>
      </c>
      <c r="B15" s="857">
        <v>7.9094781791435107</v>
      </c>
      <c r="C15" s="858"/>
      <c r="D15" s="858"/>
    </row>
    <row r="16" spans="1:4" ht="18" x14ac:dyDescent="0.25">
      <c r="A16" s="856">
        <v>17</v>
      </c>
      <c r="B16" s="857">
        <v>7.8954683288409697</v>
      </c>
      <c r="C16" s="858"/>
      <c r="D16" s="858"/>
    </row>
    <row r="17" spans="1:4" ht="18" x14ac:dyDescent="0.25">
      <c r="A17" s="856">
        <v>8</v>
      </c>
      <c r="B17" s="857">
        <v>7.88</v>
      </c>
      <c r="C17" s="858"/>
      <c r="D17" s="858"/>
    </row>
    <row r="18" spans="1:4" ht="18" x14ac:dyDescent="0.25">
      <c r="A18" s="856">
        <v>71</v>
      </c>
      <c r="B18" s="857">
        <v>7.8683035714285712</v>
      </c>
      <c r="C18" s="858"/>
      <c r="D18" s="858"/>
    </row>
    <row r="19" spans="1:4" ht="18" x14ac:dyDescent="0.25">
      <c r="A19" s="856">
        <v>61</v>
      </c>
      <c r="B19" s="857">
        <v>7.8664889516957865</v>
      </c>
      <c r="C19" s="858"/>
      <c r="D19" s="858"/>
    </row>
    <row r="20" spans="1:4" ht="18" x14ac:dyDescent="0.25">
      <c r="A20" s="856">
        <v>74</v>
      </c>
      <c r="B20" s="857">
        <v>7.8245933936955065</v>
      </c>
      <c r="C20" s="858"/>
      <c r="D20" s="858"/>
    </row>
    <row r="21" spans="1:4" ht="18" x14ac:dyDescent="0.25">
      <c r="A21" s="856">
        <v>72</v>
      </c>
      <c r="B21" s="857">
        <v>7.7676495016611291</v>
      </c>
      <c r="C21" s="858"/>
      <c r="D21" s="858"/>
    </row>
    <row r="22" spans="1:4" ht="18" x14ac:dyDescent="0.25">
      <c r="A22" s="856">
        <v>41</v>
      </c>
      <c r="B22" s="857">
        <v>7.756465517241379</v>
      </c>
      <c r="C22" s="858"/>
      <c r="D22" s="858"/>
    </row>
    <row r="23" spans="1:4" ht="18" x14ac:dyDescent="0.25">
      <c r="A23" s="856">
        <v>16</v>
      </c>
      <c r="B23" s="857">
        <v>7.7367131549189594</v>
      </c>
      <c r="C23" s="858"/>
      <c r="D23" s="858"/>
    </row>
    <row r="24" spans="1:4" ht="18" x14ac:dyDescent="0.25">
      <c r="A24" s="856">
        <v>19</v>
      </c>
      <c r="B24" s="857">
        <v>7.7172996736765773</v>
      </c>
      <c r="C24" s="858"/>
      <c r="D24" s="858"/>
    </row>
    <row r="25" spans="1:4" ht="18" x14ac:dyDescent="0.25">
      <c r="A25" s="856">
        <v>55</v>
      </c>
      <c r="B25" s="857">
        <v>7.7142857142857135</v>
      </c>
      <c r="C25" s="858"/>
      <c r="D25" s="858"/>
    </row>
    <row r="26" spans="1:4" ht="18" x14ac:dyDescent="0.25">
      <c r="A26" s="856">
        <v>34</v>
      </c>
      <c r="B26" s="857">
        <v>7.6959464671397715</v>
      </c>
      <c r="C26" s="858"/>
      <c r="D26" s="858"/>
    </row>
    <row r="27" spans="1:4" ht="18" x14ac:dyDescent="0.25">
      <c r="A27" s="856">
        <v>25</v>
      </c>
      <c r="B27" s="857">
        <v>7.651832338679597</v>
      </c>
      <c r="C27" s="858"/>
      <c r="D27" s="858"/>
    </row>
    <row r="28" spans="1:4" ht="18" x14ac:dyDescent="0.25">
      <c r="A28" s="856">
        <v>12</v>
      </c>
      <c r="B28" s="857">
        <v>7.5961873259052926</v>
      </c>
      <c r="C28" s="858"/>
      <c r="D28" s="858"/>
    </row>
    <row r="29" spans="1:4" ht="18" x14ac:dyDescent="0.25">
      <c r="A29" s="856">
        <v>58</v>
      </c>
      <c r="B29" s="857">
        <v>7.595779220779221</v>
      </c>
      <c r="C29" s="858"/>
      <c r="D29" s="858"/>
    </row>
    <row r="30" spans="1:4" ht="18" x14ac:dyDescent="0.25">
      <c r="A30" s="856">
        <v>69</v>
      </c>
      <c r="B30" s="857">
        <v>7.5727233178654298</v>
      </c>
      <c r="C30" s="858"/>
      <c r="D30" s="858"/>
    </row>
    <row r="31" spans="1:4" ht="18" x14ac:dyDescent="0.25">
      <c r="A31" s="856">
        <v>80</v>
      </c>
      <c r="B31" s="857">
        <v>7.5712893732103081</v>
      </c>
      <c r="C31" s="858"/>
      <c r="D31" s="858"/>
    </row>
    <row r="32" spans="1:4" ht="18" x14ac:dyDescent="0.25">
      <c r="A32" s="856">
        <v>59</v>
      </c>
      <c r="B32" s="857">
        <v>7.5427053371684245</v>
      </c>
      <c r="C32" s="858"/>
      <c r="D32" s="858"/>
    </row>
    <row r="33" spans="1:4" ht="18" x14ac:dyDescent="0.25">
      <c r="A33" s="856">
        <v>9</v>
      </c>
      <c r="B33" s="857">
        <v>7.5361189801699719</v>
      </c>
      <c r="C33" s="858"/>
      <c r="D33" s="858"/>
    </row>
    <row r="34" spans="1:4" ht="18" x14ac:dyDescent="0.25">
      <c r="A34" s="856">
        <v>11</v>
      </c>
      <c r="B34" s="857">
        <v>7.5161454478164318</v>
      </c>
      <c r="C34" s="858"/>
      <c r="D34" s="858"/>
    </row>
    <row r="35" spans="1:4" ht="18" x14ac:dyDescent="0.25">
      <c r="A35" s="856">
        <v>15</v>
      </c>
      <c r="B35" s="857">
        <v>7.4952602827763499</v>
      </c>
      <c r="C35" s="858"/>
      <c r="D35" s="858"/>
    </row>
    <row r="36" spans="1:4" ht="18" x14ac:dyDescent="0.25">
      <c r="A36" s="856">
        <v>62</v>
      </c>
      <c r="B36" s="857">
        <v>7.482262703739214</v>
      </c>
      <c r="C36" s="858"/>
      <c r="D36" s="858"/>
    </row>
    <row r="37" spans="1:4" ht="18" x14ac:dyDescent="0.25">
      <c r="A37" s="856">
        <v>77</v>
      </c>
      <c r="B37" s="857">
        <v>7.4625576036866361</v>
      </c>
      <c r="C37" s="858"/>
      <c r="D37" s="858"/>
    </row>
    <row r="38" spans="1:4" ht="18" x14ac:dyDescent="0.25">
      <c r="A38" s="856">
        <v>3</v>
      </c>
      <c r="B38" s="857">
        <v>7.4296754992319514</v>
      </c>
      <c r="C38" s="858"/>
      <c r="D38" s="858"/>
    </row>
    <row r="39" spans="1:4" ht="18" x14ac:dyDescent="0.25">
      <c r="A39" s="856">
        <v>65</v>
      </c>
      <c r="B39" s="857">
        <v>7.4277597402597397</v>
      </c>
      <c r="C39" s="858"/>
      <c r="D39" s="858"/>
    </row>
    <row r="40" spans="1:4" ht="18" x14ac:dyDescent="0.25">
      <c r="A40" s="865">
        <v>50</v>
      </c>
      <c r="B40" s="866">
        <v>7.3913690476190474</v>
      </c>
      <c r="C40" s="858"/>
      <c r="D40" s="858"/>
    </row>
    <row r="41" spans="1:4" ht="18" x14ac:dyDescent="0.25">
      <c r="A41" s="862">
        <v>1</v>
      </c>
      <c r="B41" s="863">
        <v>7.28</v>
      </c>
      <c r="C41" s="864"/>
      <c r="D41" s="864"/>
    </row>
    <row r="42" spans="1:4" ht="18" x14ac:dyDescent="0.25">
      <c r="A42" s="856">
        <v>83</v>
      </c>
      <c r="B42" s="857">
        <v>7.2704348016848019</v>
      </c>
      <c r="C42" s="858"/>
      <c r="D42" s="858"/>
    </row>
    <row r="43" spans="1:4" ht="18" x14ac:dyDescent="0.25">
      <c r="A43" s="856">
        <v>33</v>
      </c>
      <c r="B43" s="857">
        <v>7.2468856062943541</v>
      </c>
      <c r="C43" s="858"/>
      <c r="D43" s="858"/>
    </row>
    <row r="44" spans="1:4" ht="18" x14ac:dyDescent="0.25">
      <c r="A44" s="856">
        <v>42</v>
      </c>
      <c r="B44" s="857">
        <v>7.2413793103448274</v>
      </c>
      <c r="C44" s="858"/>
      <c r="D44" s="858"/>
    </row>
    <row r="45" spans="1:4" ht="18" x14ac:dyDescent="0.25">
      <c r="A45" s="856">
        <v>64</v>
      </c>
      <c r="B45" s="857">
        <v>7.2232926065162903</v>
      </c>
      <c r="C45" s="858"/>
      <c r="D45" s="858"/>
    </row>
    <row r="46" spans="1:4" ht="18" x14ac:dyDescent="0.25">
      <c r="A46" s="856">
        <v>60</v>
      </c>
      <c r="B46" s="857">
        <v>7.2188538205980066</v>
      </c>
      <c r="C46" s="858"/>
      <c r="D46" s="858"/>
    </row>
    <row r="47" spans="1:4" ht="18" x14ac:dyDescent="0.25">
      <c r="A47" s="856">
        <v>47</v>
      </c>
      <c r="B47" s="857">
        <v>7.2123175883256518</v>
      </c>
      <c r="C47" s="858"/>
      <c r="D47" s="858"/>
    </row>
    <row r="48" spans="1:4" ht="18" x14ac:dyDescent="0.25">
      <c r="A48" s="865">
        <v>31</v>
      </c>
      <c r="B48" s="866">
        <v>7.2101147028154324</v>
      </c>
      <c r="C48" s="858"/>
      <c r="D48" s="858"/>
    </row>
    <row r="49" spans="1:4" ht="18" x14ac:dyDescent="0.25">
      <c r="A49" s="862">
        <v>27</v>
      </c>
      <c r="B49" s="863">
        <v>7.2094661803713525</v>
      </c>
      <c r="C49" s="864"/>
      <c r="D49" s="864"/>
    </row>
    <row r="50" spans="1:4" ht="18" x14ac:dyDescent="0.25">
      <c r="A50" s="856">
        <v>56</v>
      </c>
      <c r="B50" s="857">
        <v>7.1494603369603364</v>
      </c>
      <c r="C50" s="858"/>
      <c r="D50" s="858"/>
    </row>
    <row r="51" spans="1:4" ht="18" x14ac:dyDescent="0.25">
      <c r="A51" s="856">
        <v>66</v>
      </c>
      <c r="B51" s="857">
        <v>7.0895979020979016</v>
      </c>
      <c r="C51" s="858"/>
      <c r="D51" s="858"/>
    </row>
    <row r="52" spans="1:4" ht="18" x14ac:dyDescent="0.25">
      <c r="A52" s="856">
        <v>73</v>
      </c>
      <c r="B52" s="857">
        <v>7.0747481684981679</v>
      </c>
      <c r="C52" s="858"/>
      <c r="D52" s="858"/>
    </row>
    <row r="53" spans="1:4" ht="18" x14ac:dyDescent="0.25">
      <c r="A53" s="856">
        <v>20</v>
      </c>
      <c r="B53" s="857">
        <v>7.0632022471910112</v>
      </c>
      <c r="C53" s="858"/>
      <c r="D53" s="858"/>
    </row>
    <row r="54" spans="1:4" ht="18" x14ac:dyDescent="0.25">
      <c r="A54" s="856">
        <v>43</v>
      </c>
      <c r="B54" s="857">
        <v>7.0529181184668985</v>
      </c>
      <c r="C54" s="858"/>
      <c r="D54" s="858"/>
    </row>
    <row r="55" spans="1:4" ht="18" x14ac:dyDescent="0.25">
      <c r="A55" s="856">
        <v>68</v>
      </c>
      <c r="B55" s="857">
        <v>6.98</v>
      </c>
      <c r="C55" s="858"/>
      <c r="D55" s="858"/>
    </row>
    <row r="56" spans="1:4" ht="18" x14ac:dyDescent="0.25">
      <c r="A56" s="856">
        <v>32</v>
      </c>
      <c r="B56" s="857">
        <v>6.9593536446469244</v>
      </c>
      <c r="C56" s="858"/>
      <c r="D56" s="858"/>
    </row>
    <row r="57" spans="1:4" ht="18" x14ac:dyDescent="0.25">
      <c r="A57" s="865">
        <v>78</v>
      </c>
      <c r="B57" s="866">
        <v>6.9551612504124058</v>
      </c>
      <c r="C57" s="858"/>
      <c r="D57" s="858"/>
    </row>
    <row r="58" spans="1:4" ht="18" x14ac:dyDescent="0.25">
      <c r="A58" s="856">
        <v>2</v>
      </c>
      <c r="B58" s="857">
        <v>6.9285714285714288</v>
      </c>
      <c r="C58" s="858"/>
      <c r="D58" s="858"/>
    </row>
    <row r="59" spans="1:4" ht="18" x14ac:dyDescent="0.25">
      <c r="A59" s="856">
        <v>67</v>
      </c>
      <c r="B59" s="857">
        <v>6.82</v>
      </c>
      <c r="C59" s="858"/>
      <c r="D59" s="858"/>
    </row>
    <row r="60" spans="1:4" ht="18" x14ac:dyDescent="0.25">
      <c r="A60" s="856">
        <v>57</v>
      </c>
      <c r="B60" s="857">
        <v>6.7883851434742359</v>
      </c>
      <c r="C60" s="858"/>
      <c r="D60" s="858"/>
    </row>
    <row r="61" spans="1:4" ht="18" x14ac:dyDescent="0.25">
      <c r="A61" s="856">
        <v>54</v>
      </c>
      <c r="B61" s="857">
        <v>6.7857924351359795</v>
      </c>
      <c r="C61" s="858"/>
      <c r="D61" s="858"/>
    </row>
    <row r="62" spans="1:4" ht="18" x14ac:dyDescent="0.25">
      <c r="A62" s="856">
        <v>4</v>
      </c>
      <c r="B62" s="857">
        <v>6.7643101761252442</v>
      </c>
      <c r="C62" s="858"/>
      <c r="D62" s="858"/>
    </row>
    <row r="63" spans="1:4" ht="18" x14ac:dyDescent="0.25">
      <c r="A63" s="856">
        <v>23</v>
      </c>
      <c r="B63" s="857">
        <v>6.74540278270117</v>
      </c>
      <c r="C63" s="858"/>
      <c r="D63" s="858"/>
    </row>
    <row r="64" spans="1:4" ht="18" x14ac:dyDescent="0.25">
      <c r="A64" s="856">
        <v>22</v>
      </c>
      <c r="B64" s="857">
        <v>6.7267369727047148</v>
      </c>
      <c r="C64" s="858"/>
      <c r="D64" s="858"/>
    </row>
    <row r="65" spans="1:4" ht="18" x14ac:dyDescent="0.25">
      <c r="A65" s="856">
        <v>24</v>
      </c>
      <c r="B65" s="857">
        <v>6.5703463203463208</v>
      </c>
      <c r="C65" s="858"/>
      <c r="D65" s="858"/>
    </row>
    <row r="66" spans="1:4" ht="18" x14ac:dyDescent="0.25">
      <c r="A66" s="856">
        <v>26</v>
      </c>
      <c r="B66" s="857">
        <v>6.5427360014357498</v>
      </c>
      <c r="C66" s="858"/>
      <c r="D66" s="858"/>
    </row>
    <row r="67" spans="1:4" ht="18" x14ac:dyDescent="0.25">
      <c r="A67" s="856">
        <v>40</v>
      </c>
      <c r="B67" s="857">
        <v>6.4844193472090819</v>
      </c>
      <c r="C67" s="858"/>
      <c r="D67" s="858"/>
    </row>
    <row r="68" spans="1:4" ht="18.75" thickBot="1" x14ac:dyDescent="0.3">
      <c r="A68" s="859">
        <v>79</v>
      </c>
      <c r="B68" s="860">
        <v>6.3472670106417279</v>
      </c>
      <c r="C68" s="861"/>
      <c r="D68" s="861"/>
    </row>
    <row r="69" spans="1:4" ht="18" x14ac:dyDescent="0.25">
      <c r="A69" s="867"/>
      <c r="B69" s="868"/>
      <c r="C69" s="869"/>
      <c r="D69" s="869"/>
    </row>
    <row r="70" spans="1:4" ht="18" x14ac:dyDescent="0.25">
      <c r="A70" s="867"/>
      <c r="B70" s="868"/>
      <c r="C70" s="869"/>
      <c r="D70" s="869"/>
    </row>
  </sheetData>
  <sortState xmlns:xlrd2="http://schemas.microsoft.com/office/spreadsheetml/2017/richdata2" ref="A6:B68">
    <sortCondition descending="1" ref="B5:B68"/>
  </sortState>
  <mergeCells count="3">
    <mergeCell ref="A1:D1"/>
    <mergeCell ref="A2:D2"/>
    <mergeCell ref="A3:A4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R78"/>
  <sheetViews>
    <sheetView tabSelected="1" zoomScale="106" zoomScaleNormal="106" zoomScalePageLayoutView="125" workbookViewId="0">
      <selection activeCell="G11" sqref="G11:J11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34.83203125" customWidth="1"/>
    <col min="4" max="4" width="10.5" bestFit="1" customWidth="1"/>
    <col min="5" max="5" width="14.6640625" customWidth="1"/>
    <col min="6" max="6" width="8.1640625" customWidth="1"/>
    <col min="7" max="7" width="11.1640625" bestFit="1" customWidth="1"/>
    <col min="8" max="8" width="12.83203125" bestFit="1" customWidth="1"/>
    <col min="9" max="9" width="1.1640625" customWidth="1"/>
    <col min="10" max="10" width="5" hidden="1" customWidth="1"/>
    <col min="11" max="11" width="15.6640625" bestFit="1" customWidth="1"/>
    <col min="12" max="12" width="7.1640625" bestFit="1" customWidth="1"/>
    <col min="13" max="13" width="5.6640625" customWidth="1"/>
    <col min="14" max="14" width="7.1640625" bestFit="1" customWidth="1"/>
    <col min="15" max="15" width="5" customWidth="1"/>
    <col min="16" max="16" width="8.6640625" customWidth="1"/>
    <col min="17" max="17" width="5.6640625" customWidth="1"/>
    <col min="18" max="18" width="17.1640625" customWidth="1"/>
    <col min="19" max="19" width="9.6640625" customWidth="1"/>
    <col min="20" max="20" width="7.6640625" customWidth="1"/>
    <col min="21" max="21" width="10.1640625" customWidth="1"/>
    <col min="22" max="22" width="8.1640625" bestFit="1" customWidth="1"/>
    <col min="23" max="23" width="7.1640625" customWidth="1"/>
    <col min="24" max="24" width="5.6640625" customWidth="1"/>
    <col min="25" max="25" width="8.83203125" customWidth="1"/>
    <col min="26" max="26" width="7" customWidth="1"/>
    <col min="27" max="27" width="7.6640625" customWidth="1"/>
    <col min="28" max="29" width="7.1640625" customWidth="1"/>
    <col min="30" max="30" width="6.1640625" customWidth="1"/>
    <col min="31" max="31" width="6.6640625" customWidth="1"/>
    <col min="33" max="33" width="8.1640625" customWidth="1"/>
    <col min="34" max="34" width="6.1640625" customWidth="1"/>
    <col min="35" max="41" width="12.6640625" customWidth="1"/>
  </cols>
  <sheetData>
    <row r="1" spans="1:44" ht="24" customHeight="1" x14ac:dyDescent="0.2">
      <c r="A1" s="1142" t="s">
        <v>256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748"/>
      <c r="Z1" s="748"/>
      <c r="AA1" s="748"/>
      <c r="AB1" s="748"/>
      <c r="AC1" s="748"/>
      <c r="AD1" s="117"/>
      <c r="AE1" s="117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098" t="s">
        <v>482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002"/>
      <c r="Z2" s="1002"/>
      <c r="AA2" s="1002"/>
      <c r="AB2" s="1002"/>
      <c r="AC2" s="1002"/>
      <c r="AD2" s="1002"/>
      <c r="AE2" s="1002"/>
      <c r="AF2" s="3" t="s">
        <v>1</v>
      </c>
      <c r="AG2" s="3"/>
      <c r="AH2" s="3"/>
      <c r="AI2" s="37">
        <v>43753</v>
      </c>
      <c r="AK2" s="38">
        <v>56</v>
      </c>
      <c r="AM2" s="38"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6" t="s">
        <v>1</v>
      </c>
      <c r="E3" s="961"/>
      <c r="F3" s="763" t="s">
        <v>1</v>
      </c>
      <c r="G3" s="1149" t="s">
        <v>232</v>
      </c>
      <c r="H3" s="1150"/>
      <c r="I3" s="1150"/>
      <c r="J3" s="1151"/>
      <c r="K3" s="1147" t="s">
        <v>5</v>
      </c>
      <c r="L3" s="1148"/>
      <c r="M3" s="1144" t="s">
        <v>6</v>
      </c>
      <c r="N3" s="1145"/>
      <c r="O3" s="1146"/>
      <c r="P3" s="182" t="s">
        <v>444</v>
      </c>
      <c r="Q3" s="1152" t="s">
        <v>483</v>
      </c>
      <c r="R3" s="1145"/>
      <c r="S3" s="1145"/>
      <c r="T3" s="1145"/>
      <c r="U3" s="1145"/>
      <c r="V3" s="1145"/>
      <c r="W3" s="1145"/>
      <c r="X3" s="1146"/>
      <c r="Y3" s="1153" t="s">
        <v>253</v>
      </c>
      <c r="Z3" s="1154"/>
      <c r="AA3" s="1154"/>
      <c r="AB3" s="1154"/>
      <c r="AC3" s="1155"/>
      <c r="AD3" s="118" t="s">
        <v>79</v>
      </c>
      <c r="AE3" s="121" t="s">
        <v>45</v>
      </c>
      <c r="AF3" s="1139" t="s">
        <v>57</v>
      </c>
      <c r="AG3" s="1140"/>
      <c r="AH3" s="1141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125</v>
      </c>
      <c r="AQ3" s="207" t="s">
        <v>123</v>
      </c>
      <c r="AR3" s="207" t="s">
        <v>124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10" t="s">
        <v>15</v>
      </c>
      <c r="E4" s="962" t="s">
        <v>45</v>
      </c>
      <c r="F4" s="764" t="s">
        <v>16</v>
      </c>
      <c r="G4" s="1156"/>
      <c r="H4" s="1157"/>
      <c r="I4" s="1157"/>
      <c r="J4" s="1158"/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">
        <v>485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137" t="s">
        <v>486</v>
      </c>
      <c r="B5" s="1138"/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747"/>
      <c r="Z5" s="747"/>
      <c r="AA5" s="747"/>
      <c r="AB5" s="747"/>
      <c r="AC5" s="747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3">
      <c r="A6" s="881">
        <v>1</v>
      </c>
      <c r="B6" s="882" t="s">
        <v>130</v>
      </c>
      <c r="C6" s="883" t="s">
        <v>298</v>
      </c>
      <c r="D6" s="884" t="s">
        <v>299</v>
      </c>
      <c r="E6" s="963" t="s">
        <v>300</v>
      </c>
      <c r="F6" s="898" t="s">
        <v>36</v>
      </c>
      <c r="G6" s="1159">
        <v>19442209</v>
      </c>
      <c r="H6" s="1160"/>
      <c r="I6" s="1160"/>
      <c r="J6" s="1161"/>
      <c r="K6" s="885">
        <v>43367</v>
      </c>
      <c r="L6" s="886">
        <v>85</v>
      </c>
      <c r="M6" s="887">
        <v>813</v>
      </c>
      <c r="N6" s="888">
        <v>113</v>
      </c>
      <c r="O6" s="889">
        <v>14</v>
      </c>
      <c r="P6" s="890">
        <v>1203</v>
      </c>
      <c r="Q6" s="1036">
        <f>AI2-K6</f>
        <v>386</v>
      </c>
      <c r="R6" s="1037">
        <v>49.5</v>
      </c>
      <c r="S6" s="1038">
        <v>1420</v>
      </c>
      <c r="T6" s="1039">
        <f>(S6-AO6)/$AM$2</f>
        <v>4.4642857142857144</v>
      </c>
      <c r="U6" s="1039">
        <f t="shared" ref="U6:U46" si="0">IF(AK$2=0," ",IF(S6=0," ",IF(P6=0," ",(S6-P6)/AK$2)))</f>
        <v>3.875</v>
      </c>
      <c r="V6" s="1040">
        <f>IF(U6=0," ",(U6/U$47)*100)</f>
        <v>97.608337904552926</v>
      </c>
      <c r="W6" s="1039">
        <f t="shared" ref="W6:W46" si="1">IF(AK$2=0,P6/Q6,S6/Q6)</f>
        <v>3.678756476683938</v>
      </c>
      <c r="X6" s="1041">
        <f t="shared" ref="X6:X15" si="2">IF(W6=0," ",(W6/W$47)*100)</f>
        <v>118.83861088050682</v>
      </c>
      <c r="Y6" s="1065">
        <v>37</v>
      </c>
      <c r="Z6" s="1066">
        <v>51</v>
      </c>
      <c r="AA6" s="1067"/>
      <c r="AB6" s="1050"/>
      <c r="AC6" s="335" t="e">
        <f>(AB6/#REF!)*100</f>
        <v>#REF!</v>
      </c>
      <c r="AD6" s="782"/>
      <c r="AE6" s="725"/>
      <c r="AF6" s="119"/>
      <c r="AG6" s="39">
        <f>+AF6-K6</f>
        <v>-43367</v>
      </c>
      <c r="AH6" s="72"/>
      <c r="AI6" s="209"/>
      <c r="AJ6" s="40" t="str">
        <f t="shared" ref="AJ6:AJ21" si="3">IF(AI6="ET","ET",IF(AI6=0," ",K6-AI6))</f>
        <v xml:space="preserve"> </v>
      </c>
      <c r="AK6" s="17"/>
      <c r="AL6" s="48">
        <f t="shared" ref="AL6:AL14" si="4">IF(AJ6="ET",0,IF(AJ6=0,0,IF(AJ6&lt;761,1.32,IF(AJ6&lt;1126,0.74,IF(AJ6&lt;1491,0.39,IF(AJ6&lt;1856,0.14,IF(AJ6&lt;2951,0,IF(AJ6&lt;3316,0.08,0))))))))</f>
        <v>0</v>
      </c>
      <c r="AM6" s="48">
        <f t="shared" ref="AM6:AM14" si="5">IF(AJ6="ET",0,IF(AJ6=0,0,IF(AJ6&lt;3316,0,IF(AJ6&lt;3681,0.16,IF(AJ6&lt;4046,0.26,IF(AJ6&lt;4411,0.38,0.52))))))</f>
        <v>0.52</v>
      </c>
      <c r="AN6" s="40">
        <v>0</v>
      </c>
      <c r="AO6" s="1038">
        <v>1295</v>
      </c>
      <c r="AP6" s="1"/>
    </row>
    <row r="7" spans="1:44" ht="15.75" customHeight="1" thickBot="1" x14ac:dyDescent="0.3">
      <c r="A7" s="881">
        <v>2</v>
      </c>
      <c r="B7" s="882" t="s">
        <v>130</v>
      </c>
      <c r="C7" s="891" t="s">
        <v>298</v>
      </c>
      <c r="D7" s="897" t="s">
        <v>301</v>
      </c>
      <c r="E7" s="964" t="s">
        <v>300</v>
      </c>
      <c r="F7" s="898" t="s">
        <v>36</v>
      </c>
      <c r="G7" s="1162">
        <v>19441492</v>
      </c>
      <c r="H7" s="1163"/>
      <c r="I7" s="1163"/>
      <c r="J7" s="1164"/>
      <c r="K7" s="892">
        <v>43346</v>
      </c>
      <c r="L7" s="889">
        <v>65</v>
      </c>
      <c r="M7" s="893">
        <v>709</v>
      </c>
      <c r="N7" s="888">
        <v>104</v>
      </c>
      <c r="O7" s="889">
        <v>9</v>
      </c>
      <c r="P7" s="890">
        <v>1025</v>
      </c>
      <c r="Q7" s="1042">
        <f>AI2-K7</f>
        <v>407</v>
      </c>
      <c r="R7" s="951">
        <v>47</v>
      </c>
      <c r="S7" s="1038">
        <v>1285</v>
      </c>
      <c r="T7" s="1039">
        <f t="shared" ref="T7:T46" si="6">(S7-AO7)/$AM$2</f>
        <v>3.2142857142857144</v>
      </c>
      <c r="U7" s="1043">
        <f t="shared" si="0"/>
        <v>4.6428571428571432</v>
      </c>
      <c r="V7" s="1040">
        <f t="shared" ref="V7:V46" si="7">IF(U7=0," ",(U7/U$47)*100)</f>
        <v>116.95008228195283</v>
      </c>
      <c r="W7" s="1043">
        <f t="shared" si="1"/>
        <v>3.1572481572481572</v>
      </c>
      <c r="X7" s="1041">
        <f t="shared" si="2"/>
        <v>101.99179738872579</v>
      </c>
      <c r="Y7" s="1043">
        <v>40</v>
      </c>
      <c r="Z7" s="1066">
        <v>51</v>
      </c>
      <c r="AA7" s="1067"/>
      <c r="AB7" s="1050"/>
      <c r="AC7" s="335" t="e">
        <f>(AB7/#REF!)*100</f>
        <v>#REF!</v>
      </c>
      <c r="AD7" s="291"/>
      <c r="AE7" s="737"/>
      <c r="AF7" s="119"/>
      <c r="AG7" s="39">
        <f t="shared" ref="AG7:AG31" si="8">+AF7-K7</f>
        <v>-43346</v>
      </c>
      <c r="AH7" s="72"/>
      <c r="AI7" s="211"/>
      <c r="AJ7" s="40" t="str">
        <f t="shared" si="3"/>
        <v xml:space="preserve"> </v>
      </c>
      <c r="AK7" s="17"/>
      <c r="AL7" s="48">
        <f t="shared" si="4"/>
        <v>0</v>
      </c>
      <c r="AM7" s="48">
        <f t="shared" si="5"/>
        <v>0.52</v>
      </c>
      <c r="AN7" s="40">
        <v>0</v>
      </c>
      <c r="AO7" s="1038">
        <v>1195</v>
      </c>
      <c r="AP7" s="1"/>
    </row>
    <row r="8" spans="1:44" ht="15.75" customHeight="1" thickBot="1" x14ac:dyDescent="0.3">
      <c r="A8" s="881">
        <v>3</v>
      </c>
      <c r="B8" s="882" t="s">
        <v>130</v>
      </c>
      <c r="C8" s="891" t="s">
        <v>302</v>
      </c>
      <c r="D8" s="897" t="s">
        <v>469</v>
      </c>
      <c r="E8" s="964" t="s">
        <v>300</v>
      </c>
      <c r="F8" s="898" t="s">
        <v>36</v>
      </c>
      <c r="G8" s="1162">
        <v>19441494</v>
      </c>
      <c r="H8" s="1112"/>
      <c r="I8" s="1112"/>
      <c r="J8" s="1113"/>
      <c r="K8" s="892">
        <v>43349</v>
      </c>
      <c r="L8" s="889">
        <v>86</v>
      </c>
      <c r="M8" s="893">
        <v>787</v>
      </c>
      <c r="N8" s="888">
        <v>109</v>
      </c>
      <c r="O8" s="889">
        <v>14</v>
      </c>
      <c r="P8" s="890">
        <v>1135</v>
      </c>
      <c r="Q8" s="1044">
        <f>AI2-K8</f>
        <v>404</v>
      </c>
      <c r="R8" s="951">
        <v>50</v>
      </c>
      <c r="S8" s="1038">
        <v>1375</v>
      </c>
      <c r="T8" s="1039">
        <f t="shared" si="6"/>
        <v>3.2142857142857144</v>
      </c>
      <c r="U8" s="1043">
        <f t="shared" si="0"/>
        <v>4.2857142857142856</v>
      </c>
      <c r="V8" s="1040">
        <f t="shared" si="7"/>
        <v>107.95392210641796</v>
      </c>
      <c r="W8" s="1043">
        <f t="shared" si="1"/>
        <v>3.4034653465346536</v>
      </c>
      <c r="X8" s="1041">
        <f t="shared" si="2"/>
        <v>109.94560159815401</v>
      </c>
      <c r="Y8" s="1043">
        <v>37.5</v>
      </c>
      <c r="Z8" s="1066">
        <v>50.5</v>
      </c>
      <c r="AA8" s="1067"/>
      <c r="AB8" s="1050"/>
      <c r="AC8" s="335" t="e">
        <f>(AB8/#REF!)*100</f>
        <v>#REF!</v>
      </c>
      <c r="AD8" s="291"/>
      <c r="AE8" s="737"/>
      <c r="AF8" s="119"/>
      <c r="AG8" s="39">
        <f t="shared" si="8"/>
        <v>-43349</v>
      </c>
      <c r="AH8" s="72"/>
      <c r="AI8" s="211"/>
      <c r="AJ8" s="40" t="str">
        <f t="shared" si="3"/>
        <v xml:space="preserve"> </v>
      </c>
      <c r="AK8" s="17"/>
      <c r="AL8" s="48">
        <f t="shared" si="4"/>
        <v>0</v>
      </c>
      <c r="AM8" s="48">
        <f t="shared" si="5"/>
        <v>0.52</v>
      </c>
      <c r="AN8" s="40">
        <v>0</v>
      </c>
      <c r="AO8" s="1038">
        <v>1285</v>
      </c>
      <c r="AP8" s="1"/>
    </row>
    <row r="9" spans="1:44" ht="15" customHeight="1" thickBot="1" x14ac:dyDescent="0.3">
      <c r="A9" s="881">
        <v>5</v>
      </c>
      <c r="B9" s="882" t="s">
        <v>130</v>
      </c>
      <c r="C9" s="918" t="s">
        <v>304</v>
      </c>
      <c r="D9" s="897" t="s">
        <v>305</v>
      </c>
      <c r="E9" s="964" t="s">
        <v>300</v>
      </c>
      <c r="F9" s="898" t="s">
        <v>36</v>
      </c>
      <c r="G9" s="1162">
        <v>19374284</v>
      </c>
      <c r="H9" s="1165"/>
      <c r="I9" s="1165"/>
      <c r="J9" s="1166"/>
      <c r="K9" s="892">
        <v>43361</v>
      </c>
      <c r="L9" s="889">
        <v>86</v>
      </c>
      <c r="M9" s="922"/>
      <c r="N9" s="917"/>
      <c r="O9" s="915"/>
      <c r="P9" s="890">
        <v>998</v>
      </c>
      <c r="Q9" s="1044">
        <f>AI2-K9</f>
        <v>392</v>
      </c>
      <c r="R9" s="951">
        <v>48.5</v>
      </c>
      <c r="S9" s="1038">
        <v>1350</v>
      </c>
      <c r="T9" s="1039">
        <f t="shared" si="6"/>
        <v>5.1785714285714288</v>
      </c>
      <c r="U9" s="1043">
        <f t="shared" si="0"/>
        <v>6.2857142857142856</v>
      </c>
      <c r="V9" s="1040">
        <f t="shared" si="7"/>
        <v>158.33241908941304</v>
      </c>
      <c r="W9" s="1043">
        <f t="shared" si="1"/>
        <v>3.443877551020408</v>
      </c>
      <c r="X9" s="1041">
        <f t="shared" si="2"/>
        <v>111.25107812918959</v>
      </c>
      <c r="Y9" s="1043">
        <v>39</v>
      </c>
      <c r="Z9" s="1066">
        <v>50</v>
      </c>
      <c r="AA9" s="1067"/>
      <c r="AB9" s="1050"/>
      <c r="AC9" s="335" t="e">
        <f>(AB9/#REF!)*100</f>
        <v>#REF!</v>
      </c>
      <c r="AD9" s="291"/>
      <c r="AE9" s="737"/>
      <c r="AF9" s="119"/>
      <c r="AG9" s="39">
        <f t="shared" si="8"/>
        <v>-43361</v>
      </c>
      <c r="AH9" s="72"/>
      <c r="AI9" s="212"/>
      <c r="AJ9" s="40" t="str">
        <f t="shared" si="3"/>
        <v xml:space="preserve"> </v>
      </c>
      <c r="AK9" s="17"/>
      <c r="AL9" s="48">
        <f t="shared" si="4"/>
        <v>0</v>
      </c>
      <c r="AM9" s="48">
        <f t="shared" si="5"/>
        <v>0.52</v>
      </c>
      <c r="AN9" s="40">
        <v>0</v>
      </c>
      <c r="AO9" s="1038">
        <v>1205</v>
      </c>
      <c r="AP9" s="1"/>
    </row>
    <row r="10" spans="1:44" ht="15" customHeight="1" thickBot="1" x14ac:dyDescent="0.3">
      <c r="A10" s="881">
        <v>6</v>
      </c>
      <c r="B10" s="882" t="s">
        <v>130</v>
      </c>
      <c r="C10" s="891" t="s">
        <v>306</v>
      </c>
      <c r="D10" s="897" t="s">
        <v>307</v>
      </c>
      <c r="E10" s="964" t="s">
        <v>300</v>
      </c>
      <c r="F10" s="898" t="s">
        <v>36</v>
      </c>
      <c r="G10" s="1110">
        <v>19376286</v>
      </c>
      <c r="H10" s="1112"/>
      <c r="I10" s="1112"/>
      <c r="J10" s="1113"/>
      <c r="K10" s="892">
        <v>43347</v>
      </c>
      <c r="L10" s="889">
        <v>69</v>
      </c>
      <c r="M10" s="922">
        <v>785</v>
      </c>
      <c r="N10" s="917">
        <v>117</v>
      </c>
      <c r="O10" s="915"/>
      <c r="P10" s="890">
        <v>989</v>
      </c>
      <c r="Q10" s="1042">
        <f>AI2-K10</f>
        <v>406</v>
      </c>
      <c r="R10" s="951">
        <v>48.5</v>
      </c>
      <c r="S10" s="1038">
        <v>1220</v>
      </c>
      <c r="T10" s="1039">
        <f t="shared" si="6"/>
        <v>3.2142857142857144</v>
      </c>
      <c r="U10" s="1043">
        <f t="shared" si="0"/>
        <v>4.125</v>
      </c>
      <c r="V10" s="1040">
        <f t="shared" si="7"/>
        <v>103.90565002742731</v>
      </c>
      <c r="W10" s="1043">
        <f t="shared" si="1"/>
        <v>3.0049261083743843</v>
      </c>
      <c r="X10" s="1041">
        <f t="shared" si="2"/>
        <v>97.071183368917417</v>
      </c>
      <c r="Y10" s="1043">
        <v>39.5</v>
      </c>
      <c r="Z10" s="1066">
        <v>51</v>
      </c>
      <c r="AA10" s="1067"/>
      <c r="AB10" s="1050"/>
      <c r="AC10" s="335" t="e">
        <f>(AB10/#REF!)*100</f>
        <v>#REF!</v>
      </c>
      <c r="AD10" s="291"/>
      <c r="AE10" s="737"/>
      <c r="AF10" s="119"/>
      <c r="AG10" s="39">
        <f t="shared" si="8"/>
        <v>-43347</v>
      </c>
      <c r="AH10" s="72"/>
      <c r="AI10" s="211"/>
      <c r="AJ10" s="40" t="str">
        <f t="shared" si="3"/>
        <v xml:space="preserve"> </v>
      </c>
      <c r="AK10" s="17"/>
      <c r="AL10" s="48">
        <f t="shared" si="4"/>
        <v>0</v>
      </c>
      <c r="AM10" s="48">
        <f t="shared" si="5"/>
        <v>0.52</v>
      </c>
      <c r="AN10" s="40">
        <v>0</v>
      </c>
      <c r="AO10" s="1038">
        <v>1130</v>
      </c>
    </row>
    <row r="11" spans="1:44" ht="15" customHeight="1" thickBot="1" x14ac:dyDescent="0.3">
      <c r="A11" s="881">
        <v>7</v>
      </c>
      <c r="B11" s="882" t="s">
        <v>132</v>
      </c>
      <c r="C11" s="891" t="s">
        <v>304</v>
      </c>
      <c r="D11" s="897" t="s">
        <v>308</v>
      </c>
      <c r="E11" s="964" t="s">
        <v>300</v>
      </c>
      <c r="F11" s="898" t="s">
        <v>36</v>
      </c>
      <c r="G11" s="1110">
        <v>19374191</v>
      </c>
      <c r="H11" s="1112"/>
      <c r="I11" s="1112"/>
      <c r="J11" s="1113"/>
      <c r="K11" s="892">
        <v>43348</v>
      </c>
      <c r="L11" s="889">
        <v>79</v>
      </c>
      <c r="M11" s="922">
        <v>800</v>
      </c>
      <c r="N11" s="917">
        <v>119</v>
      </c>
      <c r="O11" s="915"/>
      <c r="P11" s="890">
        <v>1030</v>
      </c>
      <c r="Q11" s="1044">
        <f>AI2-K11</f>
        <v>405</v>
      </c>
      <c r="R11" s="951">
        <v>48.5</v>
      </c>
      <c r="S11" s="1038">
        <v>1285</v>
      </c>
      <c r="T11" s="1039">
        <f t="shared" si="6"/>
        <v>4.6428571428571432</v>
      </c>
      <c r="U11" s="1043">
        <f t="shared" si="0"/>
        <v>4.5535714285714288</v>
      </c>
      <c r="V11" s="1040">
        <f t="shared" si="7"/>
        <v>114.70104223806912</v>
      </c>
      <c r="W11" s="1043">
        <f t="shared" si="1"/>
        <v>3.1728395061728394</v>
      </c>
      <c r="X11" s="1041">
        <f t="shared" si="2"/>
        <v>102.49546058570715</v>
      </c>
      <c r="Y11" s="1043">
        <v>40</v>
      </c>
      <c r="Z11" s="1066">
        <v>50</v>
      </c>
      <c r="AA11" s="1067"/>
      <c r="AB11" s="1050"/>
      <c r="AC11" s="335" t="e">
        <f>(AB11/#REF!)*100</f>
        <v>#REF!</v>
      </c>
      <c r="AD11" s="291"/>
      <c r="AE11" s="737"/>
      <c r="AF11" s="119"/>
      <c r="AG11" s="39">
        <f t="shared" si="8"/>
        <v>-43348</v>
      </c>
      <c r="AH11" s="72"/>
      <c r="AI11" s="212"/>
      <c r="AJ11" s="40" t="str">
        <f t="shared" si="3"/>
        <v xml:space="preserve"> </v>
      </c>
      <c r="AK11" s="17"/>
      <c r="AL11" s="48">
        <f t="shared" si="4"/>
        <v>0</v>
      </c>
      <c r="AM11" s="48">
        <f t="shared" si="5"/>
        <v>0.52</v>
      </c>
      <c r="AN11" s="40">
        <v>0</v>
      </c>
      <c r="AO11" s="1038">
        <v>1155</v>
      </c>
    </row>
    <row r="12" spans="1:44" ht="15" customHeight="1" thickBot="1" x14ac:dyDescent="0.3">
      <c r="A12" s="881">
        <v>8</v>
      </c>
      <c r="B12" s="882" t="s">
        <v>130</v>
      </c>
      <c r="C12" s="891" t="s">
        <v>309</v>
      </c>
      <c r="D12" s="897" t="s">
        <v>310</v>
      </c>
      <c r="E12" s="964" t="s">
        <v>300</v>
      </c>
      <c r="F12" s="898" t="s">
        <v>36</v>
      </c>
      <c r="G12" s="1110">
        <v>19375215</v>
      </c>
      <c r="H12" s="1112"/>
      <c r="I12" s="1112"/>
      <c r="J12" s="1113"/>
      <c r="K12" s="892">
        <v>43355</v>
      </c>
      <c r="L12" s="889">
        <v>79</v>
      </c>
      <c r="M12" s="922"/>
      <c r="N12" s="917"/>
      <c r="O12" s="915"/>
      <c r="P12" s="890">
        <v>870</v>
      </c>
      <c r="Q12" s="1042">
        <f>AI2-K12</f>
        <v>398</v>
      </c>
      <c r="R12" s="951">
        <v>47</v>
      </c>
      <c r="S12" s="1038">
        <v>1095</v>
      </c>
      <c r="T12" s="1039">
        <f t="shared" si="6"/>
        <v>3.6785714285714284</v>
      </c>
      <c r="U12" s="1043">
        <f t="shared" si="0"/>
        <v>4.0178571428571432</v>
      </c>
      <c r="V12" s="1040">
        <f t="shared" si="7"/>
        <v>101.20680197476686</v>
      </c>
      <c r="W12" s="1043">
        <f t="shared" si="1"/>
        <v>2.7512562814070352</v>
      </c>
      <c r="X12" s="1041">
        <f t="shared" si="2"/>
        <v>88.876629026937167</v>
      </c>
      <c r="Y12" s="1043">
        <v>35</v>
      </c>
      <c r="Z12" s="1066">
        <v>48.5</v>
      </c>
      <c r="AA12" s="1067"/>
      <c r="AB12" s="1050"/>
      <c r="AC12" s="335" t="e">
        <f>(AB12/#REF!)*100</f>
        <v>#REF!</v>
      </c>
      <c r="AD12" s="291"/>
      <c r="AE12" s="737"/>
      <c r="AF12" s="119"/>
      <c r="AG12" s="39">
        <f t="shared" si="8"/>
        <v>-43355</v>
      </c>
      <c r="AH12" s="72"/>
      <c r="AI12" s="211"/>
      <c r="AJ12" s="40" t="str">
        <f t="shared" si="3"/>
        <v xml:space="preserve"> </v>
      </c>
      <c r="AK12" s="17"/>
      <c r="AL12" s="48">
        <f t="shared" si="4"/>
        <v>0</v>
      </c>
      <c r="AM12" s="48">
        <f t="shared" si="5"/>
        <v>0.52</v>
      </c>
      <c r="AN12" s="40">
        <v>0</v>
      </c>
      <c r="AO12" s="1038">
        <v>992</v>
      </c>
    </row>
    <row r="13" spans="1:44" ht="15.75" customHeight="1" thickBot="1" x14ac:dyDescent="0.3">
      <c r="A13" s="881">
        <v>9</v>
      </c>
      <c r="B13" s="882" t="s">
        <v>443</v>
      </c>
      <c r="C13" s="891" t="s">
        <v>303</v>
      </c>
      <c r="D13" s="897" t="s">
        <v>311</v>
      </c>
      <c r="E13" s="964" t="s">
        <v>300</v>
      </c>
      <c r="F13" s="898" t="s">
        <v>36</v>
      </c>
      <c r="G13" s="1110">
        <v>19262145</v>
      </c>
      <c r="H13" s="1112"/>
      <c r="I13" s="1112"/>
      <c r="J13" s="1113"/>
      <c r="K13" s="892">
        <v>43352</v>
      </c>
      <c r="L13" s="889">
        <v>76</v>
      </c>
      <c r="M13" s="922">
        <v>631</v>
      </c>
      <c r="N13" s="917">
        <v>99</v>
      </c>
      <c r="O13" s="915"/>
      <c r="P13" s="890">
        <v>1050</v>
      </c>
      <c r="Q13" s="1044">
        <f>AI2-K13</f>
        <v>401</v>
      </c>
      <c r="R13" s="951">
        <v>48</v>
      </c>
      <c r="S13" s="1038">
        <v>1200</v>
      </c>
      <c r="T13" s="1039">
        <f t="shared" si="6"/>
        <v>2.1428571428571428</v>
      </c>
      <c r="U13" s="1043">
        <f t="shared" si="0"/>
        <v>2.6785714285714284</v>
      </c>
      <c r="V13" s="1040">
        <f t="shared" si="7"/>
        <v>67.471201316511227</v>
      </c>
      <c r="W13" s="1043">
        <f t="shared" si="1"/>
        <v>2.9925187032418954</v>
      </c>
      <c r="X13" s="1041">
        <f t="shared" si="2"/>
        <v>96.670374345563488</v>
      </c>
      <c r="Y13" s="1043">
        <v>36</v>
      </c>
      <c r="Z13" s="1066">
        <v>50</v>
      </c>
      <c r="AA13" s="1067"/>
      <c r="AB13" s="1050"/>
      <c r="AC13" s="335" t="e">
        <f>(AB13/#REF!)*100</f>
        <v>#REF!</v>
      </c>
      <c r="AD13" s="291"/>
      <c r="AE13" s="737"/>
      <c r="AF13" s="119"/>
      <c r="AG13" s="39">
        <f t="shared" si="8"/>
        <v>-43352</v>
      </c>
      <c r="AH13" s="72"/>
      <c r="AI13" s="211"/>
      <c r="AJ13" s="40" t="str">
        <f t="shared" si="3"/>
        <v xml:space="preserve"> </v>
      </c>
      <c r="AK13" s="17"/>
      <c r="AL13" s="48">
        <f t="shared" si="4"/>
        <v>0</v>
      </c>
      <c r="AM13" s="48">
        <f t="shared" si="5"/>
        <v>0.52</v>
      </c>
      <c r="AN13" s="40">
        <v>0</v>
      </c>
      <c r="AO13" s="1038">
        <v>1140</v>
      </c>
    </row>
    <row r="14" spans="1:44" ht="15.75" customHeight="1" thickBot="1" x14ac:dyDescent="0.3">
      <c r="A14" s="881">
        <v>10</v>
      </c>
      <c r="B14" s="882" t="s">
        <v>443</v>
      </c>
      <c r="C14" s="891" t="s">
        <v>312</v>
      </c>
      <c r="D14" s="897" t="s">
        <v>313</v>
      </c>
      <c r="E14" s="964" t="s">
        <v>300</v>
      </c>
      <c r="F14" s="898" t="s">
        <v>36</v>
      </c>
      <c r="G14" s="1110">
        <v>19262265</v>
      </c>
      <c r="H14" s="1112"/>
      <c r="I14" s="1112"/>
      <c r="J14" s="1113"/>
      <c r="K14" s="921">
        <v>43353</v>
      </c>
      <c r="L14" s="889">
        <v>83</v>
      </c>
      <c r="M14" s="922">
        <v>615</v>
      </c>
      <c r="N14" s="917">
        <v>97</v>
      </c>
      <c r="O14" s="915"/>
      <c r="P14" s="890">
        <v>972</v>
      </c>
      <c r="Q14" s="1042">
        <f>AI2-K14</f>
        <v>400</v>
      </c>
      <c r="R14" s="951">
        <v>48</v>
      </c>
      <c r="S14" s="1038">
        <v>1195</v>
      </c>
      <c r="T14" s="1039">
        <f t="shared" si="6"/>
        <v>2.1428571428571428</v>
      </c>
      <c r="U14" s="1043">
        <f t="shared" si="0"/>
        <v>3.9821428571428572</v>
      </c>
      <c r="V14" s="1040">
        <f t="shared" si="7"/>
        <v>100.30718595721338</v>
      </c>
      <c r="W14" s="1043">
        <f t="shared" si="1"/>
        <v>2.9874999999999998</v>
      </c>
      <c r="X14" s="1041">
        <f t="shared" si="2"/>
        <v>96.508250071921424</v>
      </c>
      <c r="Y14" s="1043">
        <v>38.5</v>
      </c>
      <c r="Z14" s="1066">
        <v>51</v>
      </c>
      <c r="AA14" s="1067"/>
      <c r="AB14" s="1050"/>
      <c r="AC14" s="335" t="e">
        <f>(AB14/#REF!)*100</f>
        <v>#REF!</v>
      </c>
      <c r="AD14" s="291"/>
      <c r="AE14" s="737"/>
      <c r="AF14" s="119"/>
      <c r="AG14" s="39">
        <f t="shared" si="8"/>
        <v>-43353</v>
      </c>
      <c r="AH14" s="72"/>
      <c r="AI14" s="211"/>
      <c r="AJ14" s="40" t="str">
        <f t="shared" si="3"/>
        <v xml:space="preserve"> </v>
      </c>
      <c r="AK14" s="17"/>
      <c r="AL14" s="48">
        <f t="shared" si="4"/>
        <v>0</v>
      </c>
      <c r="AM14" s="48">
        <f t="shared" si="5"/>
        <v>0.52</v>
      </c>
      <c r="AN14" s="40">
        <v>0</v>
      </c>
      <c r="AO14" s="1038">
        <v>1135</v>
      </c>
    </row>
    <row r="15" spans="1:44" ht="15.75" customHeight="1" thickBot="1" x14ac:dyDescent="0.3">
      <c r="A15" s="881">
        <v>11</v>
      </c>
      <c r="B15" s="882" t="s">
        <v>443</v>
      </c>
      <c r="C15" s="891" t="s">
        <v>312</v>
      </c>
      <c r="D15" s="897" t="s">
        <v>314</v>
      </c>
      <c r="E15" s="964" t="s">
        <v>300</v>
      </c>
      <c r="F15" s="898" t="s">
        <v>36</v>
      </c>
      <c r="G15" s="1110">
        <v>19262266</v>
      </c>
      <c r="H15" s="1112"/>
      <c r="I15" s="1112"/>
      <c r="J15" s="1113"/>
      <c r="K15" s="921">
        <v>43355</v>
      </c>
      <c r="L15" s="889">
        <v>79</v>
      </c>
      <c r="M15" s="922">
        <v>604</v>
      </c>
      <c r="N15" s="917">
        <v>95</v>
      </c>
      <c r="O15" s="915"/>
      <c r="P15" s="890">
        <v>1025</v>
      </c>
      <c r="Q15" s="1044">
        <f>AI2-K15</f>
        <v>398</v>
      </c>
      <c r="R15" s="951">
        <v>47.5</v>
      </c>
      <c r="S15" s="1038">
        <v>1155</v>
      </c>
      <c r="T15" s="1039">
        <f t="shared" si="6"/>
        <v>1.4285714285714286</v>
      </c>
      <c r="U15" s="1043">
        <f t="shared" si="0"/>
        <v>2.3214285714285716</v>
      </c>
      <c r="V15" s="1040">
        <f t="shared" si="7"/>
        <v>58.475041140976415</v>
      </c>
      <c r="W15" s="1043">
        <f t="shared" si="1"/>
        <v>2.9020100502512562</v>
      </c>
      <c r="X15" s="1041">
        <f t="shared" si="2"/>
        <v>93.746581302385792</v>
      </c>
      <c r="Y15" s="1043">
        <v>35</v>
      </c>
      <c r="Z15" s="1066">
        <v>49</v>
      </c>
      <c r="AA15" s="1067"/>
      <c r="AB15" s="1050"/>
      <c r="AC15" s="335" t="e">
        <f>(AB15/#REF!)*100</f>
        <v>#REF!</v>
      </c>
      <c r="AD15" s="291"/>
      <c r="AE15" s="737"/>
      <c r="AF15" s="119"/>
      <c r="AG15" s="39">
        <f t="shared" si="8"/>
        <v>-43355</v>
      </c>
      <c r="AH15" s="72"/>
      <c r="AI15" s="213"/>
      <c r="AJ15" s="40" t="str">
        <f t="shared" si="3"/>
        <v xml:space="preserve"> </v>
      </c>
      <c r="AK15" s="17"/>
      <c r="AL15" s="48">
        <f t="shared" ref="AL15:AL21" si="9">IF(AJ15="ET",0,IF(AJ15=0,0,IF(AJ15&lt;761,1.32,IF(AJ15&lt;1126,0.74,IF(AJ15&lt;1491,0.39,IF(AJ15&lt;1856,0.14,IF(AJ15&lt;2951,0,IF(AJ15&lt;3316,0.08,0))))))))</f>
        <v>0</v>
      </c>
      <c r="AM15" s="48">
        <f t="shared" ref="AM15:AM21" si="10">IF(AJ15="ET",0,IF(AJ15=0,0,IF(AJ15&lt;3316,0,IF(AJ15&lt;3681,0.16,IF(AJ15&lt;4046,0.26,IF(AJ15&lt;4411,0.38,0.52))))))</f>
        <v>0.52</v>
      </c>
      <c r="AN15" s="40">
        <v>0</v>
      </c>
      <c r="AO15" s="1038">
        <v>1115</v>
      </c>
    </row>
    <row r="16" spans="1:44" ht="15.75" customHeight="1" thickBot="1" x14ac:dyDescent="0.3">
      <c r="A16" s="881">
        <v>12</v>
      </c>
      <c r="B16" s="882" t="s">
        <v>443</v>
      </c>
      <c r="C16" s="918" t="s">
        <v>315</v>
      </c>
      <c r="D16" s="978">
        <v>329</v>
      </c>
      <c r="E16" s="967" t="s">
        <v>300</v>
      </c>
      <c r="F16" s="919" t="s">
        <v>36</v>
      </c>
      <c r="G16" s="1110">
        <v>19454410</v>
      </c>
      <c r="H16" s="1112"/>
      <c r="I16" s="1112"/>
      <c r="J16" s="1113"/>
      <c r="K16" s="921">
        <v>43404</v>
      </c>
      <c r="L16" s="915">
        <v>82</v>
      </c>
      <c r="M16" s="922">
        <v>718</v>
      </c>
      <c r="N16" s="917">
        <v>110</v>
      </c>
      <c r="O16" s="915">
        <v>14</v>
      </c>
      <c r="P16" s="890">
        <v>885</v>
      </c>
      <c r="Q16" s="1042">
        <f>AI2-K16</f>
        <v>349</v>
      </c>
      <c r="R16" s="951">
        <v>47</v>
      </c>
      <c r="S16" s="1038">
        <v>1105</v>
      </c>
      <c r="T16" s="1039">
        <f t="shared" si="6"/>
        <v>3.75</v>
      </c>
      <c r="U16" s="1043">
        <f t="shared" si="0"/>
        <v>3.9285714285714284</v>
      </c>
      <c r="V16" s="1040">
        <f t="shared" si="7"/>
        <v>98.957761930883152</v>
      </c>
      <c r="W16" s="1043">
        <f t="shared" si="1"/>
        <v>3.1661891117478511</v>
      </c>
      <c r="X16" s="1041">
        <f t="shared" ref="X16:X46" si="11">IF(W16=0," ",(W16/W$47)*100)</f>
        <v>102.28062613273856</v>
      </c>
      <c r="Y16" s="1043">
        <v>33.5</v>
      </c>
      <c r="Z16" s="1066">
        <v>48</v>
      </c>
      <c r="AA16" s="1067"/>
      <c r="AB16" s="1050"/>
      <c r="AC16" s="335" t="e">
        <f>(AB16/#REF!)*100</f>
        <v>#REF!</v>
      </c>
      <c r="AD16" s="291"/>
      <c r="AE16" s="737"/>
      <c r="AF16" s="119"/>
      <c r="AG16" s="39">
        <f t="shared" si="8"/>
        <v>-43404</v>
      </c>
      <c r="AH16" s="72"/>
      <c r="AI16" s="212"/>
      <c r="AJ16" s="40" t="str">
        <f t="shared" si="3"/>
        <v xml:space="preserve"> </v>
      </c>
      <c r="AK16" s="17"/>
      <c r="AL16" s="48">
        <f t="shared" si="9"/>
        <v>0</v>
      </c>
      <c r="AM16" s="48">
        <f t="shared" si="10"/>
        <v>0.52</v>
      </c>
      <c r="AN16" s="40">
        <v>0</v>
      </c>
      <c r="AO16" s="1038">
        <v>1000</v>
      </c>
    </row>
    <row r="17" spans="1:44" ht="15.75" customHeight="1" thickBot="1" x14ac:dyDescent="0.3">
      <c r="A17" s="881">
        <v>14</v>
      </c>
      <c r="B17" s="882" t="s">
        <v>443</v>
      </c>
      <c r="C17" s="891" t="s">
        <v>316</v>
      </c>
      <c r="D17" s="897">
        <v>139</v>
      </c>
      <c r="E17" s="964" t="s">
        <v>300</v>
      </c>
      <c r="F17" s="898" t="s">
        <v>36</v>
      </c>
      <c r="G17" s="1110">
        <v>19454395</v>
      </c>
      <c r="H17" s="1112"/>
      <c r="I17" s="1112"/>
      <c r="J17" s="1113"/>
      <c r="K17" s="892">
        <v>43383</v>
      </c>
      <c r="L17" s="889">
        <v>76</v>
      </c>
      <c r="M17" s="922">
        <v>681</v>
      </c>
      <c r="N17" s="917">
        <v>104</v>
      </c>
      <c r="O17" s="915">
        <v>14</v>
      </c>
      <c r="P17" s="890">
        <v>920</v>
      </c>
      <c r="Q17" s="1042">
        <f>AI2-K17</f>
        <v>370</v>
      </c>
      <c r="R17" s="951">
        <v>47</v>
      </c>
      <c r="S17" s="1038">
        <v>1140</v>
      </c>
      <c r="T17" s="1039">
        <f t="shared" si="6"/>
        <v>4.4642857142857144</v>
      </c>
      <c r="U17" s="1043">
        <f t="shared" si="0"/>
        <v>3.9285714285714284</v>
      </c>
      <c r="V17" s="1040">
        <f t="shared" si="7"/>
        <v>98.957761930883152</v>
      </c>
      <c r="W17" s="1043">
        <f t="shared" si="1"/>
        <v>3.0810810810810811</v>
      </c>
      <c r="X17" s="1041">
        <f t="shared" si="11"/>
        <v>99.531294883628135</v>
      </c>
      <c r="Y17" s="1043">
        <v>38</v>
      </c>
      <c r="Z17" s="1066">
        <v>49</v>
      </c>
      <c r="AA17" s="1067"/>
      <c r="AB17" s="1050"/>
      <c r="AC17" s="335" t="e">
        <f>(AB17/#REF!)*100</f>
        <v>#REF!</v>
      </c>
      <c r="AD17" s="291"/>
      <c r="AE17" s="737"/>
      <c r="AF17" s="119"/>
      <c r="AG17" s="39">
        <f t="shared" si="8"/>
        <v>-43383</v>
      </c>
      <c r="AH17" s="203"/>
      <c r="AI17" s="204"/>
      <c r="AJ17" s="40" t="str">
        <f t="shared" si="3"/>
        <v xml:space="preserve"> </v>
      </c>
      <c r="AK17" s="17"/>
      <c r="AL17" s="48">
        <f t="shared" si="9"/>
        <v>0</v>
      </c>
      <c r="AM17" s="48">
        <f t="shared" si="10"/>
        <v>0.52</v>
      </c>
      <c r="AN17" s="40">
        <v>0</v>
      </c>
      <c r="AO17" s="1038">
        <v>1015</v>
      </c>
    </row>
    <row r="18" spans="1:44" ht="15.75" customHeight="1" thickBot="1" x14ac:dyDescent="0.3">
      <c r="A18" s="881">
        <v>15</v>
      </c>
      <c r="B18" s="882" t="s">
        <v>443</v>
      </c>
      <c r="C18" s="918" t="s">
        <v>298</v>
      </c>
      <c r="D18" s="978">
        <v>196</v>
      </c>
      <c r="E18" s="967" t="s">
        <v>300</v>
      </c>
      <c r="F18" s="919" t="s">
        <v>36</v>
      </c>
      <c r="G18" s="1110">
        <v>19510390</v>
      </c>
      <c r="H18" s="1112"/>
      <c r="I18" s="1112"/>
      <c r="J18" s="1113"/>
      <c r="K18" s="921">
        <v>43357</v>
      </c>
      <c r="L18" s="915">
        <v>80</v>
      </c>
      <c r="M18" s="922">
        <v>767</v>
      </c>
      <c r="N18" s="917">
        <v>100</v>
      </c>
      <c r="O18" s="915"/>
      <c r="P18" s="1034">
        <v>975</v>
      </c>
      <c r="Q18" s="1044">
        <f>AI2-K18</f>
        <v>396</v>
      </c>
      <c r="R18" s="951">
        <v>48.5</v>
      </c>
      <c r="S18" s="1038">
        <v>1205</v>
      </c>
      <c r="T18" s="1039">
        <f t="shared" si="6"/>
        <v>4.1071428571428568</v>
      </c>
      <c r="U18" s="1043">
        <f t="shared" si="0"/>
        <v>4.1071428571428568</v>
      </c>
      <c r="V18" s="1040">
        <f t="shared" si="7"/>
        <v>103.45584201865054</v>
      </c>
      <c r="W18" s="1043">
        <f t="shared" si="1"/>
        <v>3.0429292929292928</v>
      </c>
      <c r="X18" s="1041">
        <f t="shared" si="11"/>
        <v>98.298838879730638</v>
      </c>
      <c r="Y18" s="1043">
        <v>39</v>
      </c>
      <c r="Z18" s="1066">
        <v>50</v>
      </c>
      <c r="AA18" s="1067"/>
      <c r="AB18" s="1050"/>
      <c r="AC18" s="335" t="e">
        <f>(AB18/#REF!)*100</f>
        <v>#REF!</v>
      </c>
      <c r="AD18" s="291"/>
      <c r="AE18" s="737"/>
      <c r="AF18" s="119"/>
      <c r="AG18" s="39">
        <f t="shared" si="8"/>
        <v>-43357</v>
      </c>
      <c r="AH18" s="203"/>
      <c r="AI18" s="204"/>
      <c r="AJ18" s="40" t="str">
        <f t="shared" si="3"/>
        <v xml:space="preserve"> </v>
      </c>
      <c r="AK18" s="17"/>
      <c r="AL18" s="48">
        <f t="shared" si="9"/>
        <v>0</v>
      </c>
      <c r="AM18" s="48">
        <f t="shared" si="10"/>
        <v>0.52</v>
      </c>
      <c r="AN18" s="40">
        <v>0</v>
      </c>
      <c r="AO18" s="1038">
        <v>1090</v>
      </c>
    </row>
    <row r="19" spans="1:44" ht="15.75" customHeight="1" thickBot="1" x14ac:dyDescent="0.3">
      <c r="A19" s="881">
        <v>16</v>
      </c>
      <c r="B19" s="882" t="s">
        <v>443</v>
      </c>
      <c r="C19" s="918" t="s">
        <v>317</v>
      </c>
      <c r="D19" s="978">
        <v>846</v>
      </c>
      <c r="E19" s="967" t="s">
        <v>300</v>
      </c>
      <c r="F19" s="919" t="s">
        <v>36</v>
      </c>
      <c r="G19" s="1110">
        <v>19296596</v>
      </c>
      <c r="H19" s="1112"/>
      <c r="I19" s="1112"/>
      <c r="J19" s="1113"/>
      <c r="K19" s="921">
        <v>43397</v>
      </c>
      <c r="L19" s="915">
        <v>64</v>
      </c>
      <c r="M19" s="922">
        <v>766</v>
      </c>
      <c r="N19" s="917">
        <v>100</v>
      </c>
      <c r="O19" s="915"/>
      <c r="P19" s="1034">
        <v>993</v>
      </c>
      <c r="Q19" s="1042">
        <f>AI2-K19</f>
        <v>356</v>
      </c>
      <c r="R19" s="951">
        <v>48</v>
      </c>
      <c r="S19" s="1038">
        <v>1275</v>
      </c>
      <c r="T19" s="1039">
        <f t="shared" si="6"/>
        <v>4.2857142857142856</v>
      </c>
      <c r="U19" s="1043">
        <f t="shared" si="0"/>
        <v>5.0357142857142856</v>
      </c>
      <c r="V19" s="1040">
        <f t="shared" si="7"/>
        <v>126.84585847504113</v>
      </c>
      <c r="W19" s="1043">
        <f t="shared" si="1"/>
        <v>3.5814606741573032</v>
      </c>
      <c r="X19" s="1041">
        <f t="shared" si="11"/>
        <v>115.69556564496246</v>
      </c>
      <c r="Y19" s="1043">
        <v>39.5</v>
      </c>
      <c r="Z19" s="1066">
        <v>50</v>
      </c>
      <c r="AA19" s="1067"/>
      <c r="AB19" s="1050"/>
      <c r="AC19" s="335" t="e">
        <f>(AB19/#REF!)*100</f>
        <v>#REF!</v>
      </c>
      <c r="AD19" s="291"/>
      <c r="AE19" s="737"/>
      <c r="AF19" s="119"/>
      <c r="AG19" s="39">
        <f t="shared" si="8"/>
        <v>-43397</v>
      </c>
      <c r="AH19" s="203"/>
      <c r="AI19" s="205"/>
      <c r="AJ19" s="40" t="str">
        <f t="shared" si="3"/>
        <v xml:space="preserve"> </v>
      </c>
      <c r="AK19" s="17"/>
      <c r="AL19" s="48">
        <f t="shared" si="9"/>
        <v>0</v>
      </c>
      <c r="AM19" s="48">
        <f t="shared" si="10"/>
        <v>0.52</v>
      </c>
      <c r="AN19" s="40">
        <v>0</v>
      </c>
      <c r="AO19" s="1038">
        <v>1155</v>
      </c>
    </row>
    <row r="20" spans="1:44" ht="15.75" customHeight="1" thickBot="1" x14ac:dyDescent="0.3">
      <c r="A20" s="881">
        <v>18</v>
      </c>
      <c r="B20" s="882" t="s">
        <v>443</v>
      </c>
      <c r="C20" s="1035" t="s">
        <v>318</v>
      </c>
      <c r="D20" s="978" t="s">
        <v>319</v>
      </c>
      <c r="E20" s="967" t="s">
        <v>300</v>
      </c>
      <c r="F20" s="919" t="s">
        <v>36</v>
      </c>
      <c r="G20" s="1134">
        <v>19435140</v>
      </c>
      <c r="H20" s="1135"/>
      <c r="I20" s="1135"/>
      <c r="J20" s="1136"/>
      <c r="K20" s="921">
        <v>43346</v>
      </c>
      <c r="L20" s="915">
        <v>81</v>
      </c>
      <c r="M20" s="922"/>
      <c r="N20" s="917"/>
      <c r="O20" s="915"/>
      <c r="P20" s="1034">
        <v>901</v>
      </c>
      <c r="Q20" s="1042">
        <f>AI2-K20</f>
        <v>407</v>
      </c>
      <c r="R20" s="951">
        <v>47</v>
      </c>
      <c r="S20" s="1038">
        <v>1140</v>
      </c>
      <c r="T20" s="1039">
        <f t="shared" si="6"/>
        <v>3.5714285714285716</v>
      </c>
      <c r="U20" s="1043">
        <f t="shared" si="0"/>
        <v>4.2678571428571432</v>
      </c>
      <c r="V20" s="1040">
        <f t="shared" si="7"/>
        <v>107.50411409764125</v>
      </c>
      <c r="W20" s="1043">
        <f t="shared" si="1"/>
        <v>2.8009828009828008</v>
      </c>
      <c r="X20" s="1041">
        <f t="shared" si="11"/>
        <v>90.482995348752837</v>
      </c>
      <c r="Y20" s="1043">
        <v>37.5</v>
      </c>
      <c r="Z20" s="1066">
        <v>49</v>
      </c>
      <c r="AA20" s="1067"/>
      <c r="AB20" s="1050"/>
      <c r="AC20" s="335" t="e">
        <f>(AB20/#REF!)*100</f>
        <v>#REF!</v>
      </c>
      <c r="AD20" s="291"/>
      <c r="AE20" s="737"/>
      <c r="AF20" s="119"/>
      <c r="AG20" s="39">
        <f t="shared" si="8"/>
        <v>-43346</v>
      </c>
      <c r="AH20" s="203"/>
      <c r="AI20" s="205"/>
      <c r="AJ20" s="40" t="str">
        <f t="shared" si="3"/>
        <v xml:space="preserve"> </v>
      </c>
      <c r="AK20" s="17"/>
      <c r="AL20" s="48">
        <f t="shared" si="9"/>
        <v>0</v>
      </c>
      <c r="AM20" s="48">
        <f t="shared" si="10"/>
        <v>0.52</v>
      </c>
      <c r="AN20" s="40">
        <v>0</v>
      </c>
      <c r="AO20" s="1038">
        <v>1040</v>
      </c>
    </row>
    <row r="21" spans="1:44" ht="15.75" customHeight="1" thickBot="1" x14ac:dyDescent="0.3">
      <c r="A21" s="881">
        <v>19</v>
      </c>
      <c r="B21" s="882" t="s">
        <v>443</v>
      </c>
      <c r="C21" s="918" t="s">
        <v>318</v>
      </c>
      <c r="D21" s="978" t="s">
        <v>320</v>
      </c>
      <c r="E21" s="967" t="s">
        <v>300</v>
      </c>
      <c r="F21" s="919" t="s">
        <v>36</v>
      </c>
      <c r="G21" s="1134">
        <v>19435141</v>
      </c>
      <c r="H21" s="1135"/>
      <c r="I21" s="1135"/>
      <c r="J21" s="1136"/>
      <c r="K21" s="921">
        <v>43348</v>
      </c>
      <c r="L21" s="915">
        <v>61</v>
      </c>
      <c r="M21" s="922"/>
      <c r="N21" s="917"/>
      <c r="O21" s="915"/>
      <c r="P21" s="1034">
        <v>951</v>
      </c>
      <c r="Q21" s="1045">
        <f>AI2-K21</f>
        <v>405</v>
      </c>
      <c r="R21" s="1046">
        <v>46.5</v>
      </c>
      <c r="S21" s="1038">
        <v>1170</v>
      </c>
      <c r="T21" s="1039">
        <f t="shared" si="6"/>
        <v>4.6428571428571432</v>
      </c>
      <c r="U21" s="1043">
        <f t="shared" si="0"/>
        <v>3.9107142857142856</v>
      </c>
      <c r="V21" s="1040">
        <f t="shared" si="7"/>
        <v>98.50795392210641</v>
      </c>
      <c r="W21" s="1043">
        <f t="shared" si="1"/>
        <v>2.8888888888888888</v>
      </c>
      <c r="X21" s="1041">
        <f t="shared" si="11"/>
        <v>93.32271508581897</v>
      </c>
      <c r="Y21" s="1043">
        <v>34.5</v>
      </c>
      <c r="Z21" s="1066">
        <v>48</v>
      </c>
      <c r="AA21" s="1067"/>
      <c r="AB21" s="1050"/>
      <c r="AC21" s="335" t="e">
        <f>(AB21/#REF!)*100</f>
        <v>#REF!</v>
      </c>
      <c r="AD21" s="291"/>
      <c r="AE21" s="737"/>
      <c r="AF21" s="119"/>
      <c r="AG21" s="39">
        <f t="shared" si="8"/>
        <v>-43348</v>
      </c>
      <c r="AH21" s="203"/>
      <c r="AI21" s="205"/>
      <c r="AJ21" s="40" t="str">
        <f t="shared" si="3"/>
        <v xml:space="preserve"> </v>
      </c>
      <c r="AK21" s="17"/>
      <c r="AL21" s="48">
        <f t="shared" si="9"/>
        <v>0</v>
      </c>
      <c r="AM21" s="48">
        <f t="shared" si="10"/>
        <v>0.52</v>
      </c>
      <c r="AN21" s="40">
        <v>0</v>
      </c>
      <c r="AO21" s="1038">
        <v>1040</v>
      </c>
    </row>
    <row r="22" spans="1:44" ht="15.75" customHeight="1" thickBot="1" x14ac:dyDescent="0.3">
      <c r="A22" s="881">
        <v>20</v>
      </c>
      <c r="B22" s="882" t="s">
        <v>443</v>
      </c>
      <c r="C22" s="960" t="s">
        <v>323</v>
      </c>
      <c r="D22" s="897">
        <v>8030</v>
      </c>
      <c r="E22" s="964" t="s">
        <v>300</v>
      </c>
      <c r="F22" s="898" t="s">
        <v>36</v>
      </c>
      <c r="G22" s="1123">
        <v>19323368</v>
      </c>
      <c r="H22" s="1111"/>
      <c r="I22" s="1111"/>
      <c r="J22" s="1124"/>
      <c r="K22" s="899">
        <v>43357</v>
      </c>
      <c r="L22" s="900">
        <v>75</v>
      </c>
      <c r="M22" s="1000">
        <v>793</v>
      </c>
      <c r="N22" s="951">
        <v>100</v>
      </c>
      <c r="O22" s="950">
        <v>30</v>
      </c>
      <c r="P22" s="901">
        <v>1105</v>
      </c>
      <c r="Q22" s="1047">
        <f>AI2-K22</f>
        <v>396</v>
      </c>
      <c r="R22" s="1048">
        <v>47.5</v>
      </c>
      <c r="S22" s="1038">
        <v>1380</v>
      </c>
      <c r="T22" s="1039">
        <f t="shared" si="6"/>
        <v>4.2857142857142856</v>
      </c>
      <c r="U22" s="1043">
        <f t="shared" si="0"/>
        <v>4.9107142857142856</v>
      </c>
      <c r="V22" s="1040">
        <f t="shared" si="7"/>
        <v>123.69720241360393</v>
      </c>
      <c r="W22" s="1039">
        <f t="shared" si="1"/>
        <v>3.4848484848484849</v>
      </c>
      <c r="X22" s="1041">
        <f t="shared" si="11"/>
        <v>112.57460386226414</v>
      </c>
      <c r="Y22" s="1066">
        <v>36.5</v>
      </c>
      <c r="Z22" s="1066">
        <v>49</v>
      </c>
      <c r="AA22" s="1052"/>
      <c r="AB22" s="1052"/>
      <c r="AC22" s="335" t="e">
        <f>(AB22/#REF!)*100</f>
        <v>#REF!</v>
      </c>
      <c r="AD22" s="718"/>
      <c r="AE22" s="731"/>
      <c r="AF22" s="119"/>
      <c r="AG22" s="647">
        <f t="shared" si="8"/>
        <v>-43357</v>
      </c>
      <c r="AH22" s="72"/>
      <c r="AI22" s="42"/>
      <c r="AJ22" s="40" t="str">
        <f t="shared" ref="AJ22:AJ31" si="12">IF(AI22="ET","ET",IF(AI22=0," ",K22-AI22))</f>
        <v xml:space="preserve"> </v>
      </c>
      <c r="AK22" s="17"/>
      <c r="AL22" s="48">
        <f t="shared" ref="AL22:AL31" si="13">IF(AJ22="ET",0,IF(AJ22=0,0,IF(AJ22&lt;761,1.32,IF(AJ22&lt;1126,0.74,IF(AJ22&lt;1491,0.39,IF(AJ22&lt;1856,0.14,IF(AJ22&lt;2951,0,IF(AJ22&lt;3316,0.08,0))))))))</f>
        <v>0</v>
      </c>
      <c r="AM22" s="48">
        <f t="shared" ref="AM22:AM31" si="14">IF(AJ22="ET",0,IF(AJ22=0,0,IF(AJ22&lt;3316,0,IF(AJ22&lt;3681,0.16,IF(AJ22&lt;4046,0.26,IF(AJ22&lt;4411,0.38,0.52))))))</f>
        <v>0.52</v>
      </c>
      <c r="AN22" s="40">
        <v>0</v>
      </c>
      <c r="AO22" s="1038">
        <v>1260</v>
      </c>
      <c r="AR22" s="230"/>
    </row>
    <row r="23" spans="1:44" ht="15.75" customHeight="1" thickBot="1" x14ac:dyDescent="0.3">
      <c r="A23" s="881">
        <v>21</v>
      </c>
      <c r="B23" s="923" t="s">
        <v>443</v>
      </c>
      <c r="C23" s="979" t="s">
        <v>457</v>
      </c>
      <c r="D23" s="978">
        <v>8064</v>
      </c>
      <c r="E23" s="967" t="s">
        <v>300</v>
      </c>
      <c r="F23" s="919" t="s">
        <v>36</v>
      </c>
      <c r="G23" s="1123">
        <v>19323944</v>
      </c>
      <c r="H23" s="1111"/>
      <c r="I23" s="1111"/>
      <c r="J23" s="1124"/>
      <c r="K23" s="1032">
        <v>43360</v>
      </c>
      <c r="L23" s="950">
        <v>80</v>
      </c>
      <c r="M23" s="952">
        <v>712</v>
      </c>
      <c r="N23" s="951">
        <v>100</v>
      </c>
      <c r="O23" s="950">
        <v>31</v>
      </c>
      <c r="P23" s="939">
        <v>1008</v>
      </c>
      <c r="Q23" s="1049">
        <f>AI2-K23</f>
        <v>393</v>
      </c>
      <c r="R23" s="951">
        <v>48.5</v>
      </c>
      <c r="S23" s="1050">
        <v>1255</v>
      </c>
      <c r="T23" s="1039">
        <f t="shared" si="6"/>
        <v>4.6428571428571432</v>
      </c>
      <c r="U23" s="1043">
        <f t="shared" si="0"/>
        <v>4.4107142857142856</v>
      </c>
      <c r="V23" s="1040">
        <f t="shared" si="7"/>
        <v>111.10257816785516</v>
      </c>
      <c r="W23" s="1043">
        <f t="shared" si="1"/>
        <v>3.1933842239185752</v>
      </c>
      <c r="X23" s="1041">
        <f t="shared" si="11"/>
        <v>103.15913749210463</v>
      </c>
      <c r="Y23" s="1066">
        <v>37</v>
      </c>
      <c r="Z23" s="1066">
        <v>51</v>
      </c>
      <c r="AA23" s="1052"/>
      <c r="AB23" s="1052"/>
      <c r="AC23" s="335" t="e">
        <f>(AB23/#REF!)*100</f>
        <v>#REF!</v>
      </c>
      <c r="AD23" s="719"/>
      <c r="AE23" s="732"/>
      <c r="AF23" s="119"/>
      <c r="AG23" s="39">
        <f t="shared" si="8"/>
        <v>-43360</v>
      </c>
      <c r="AH23" s="72"/>
      <c r="AI23" s="42"/>
      <c r="AJ23" s="40" t="str">
        <f t="shared" si="12"/>
        <v xml:space="preserve"> </v>
      </c>
      <c r="AK23" s="17"/>
      <c r="AL23" s="48">
        <f t="shared" si="13"/>
        <v>0</v>
      </c>
      <c r="AM23" s="48">
        <f t="shared" si="14"/>
        <v>0.52</v>
      </c>
      <c r="AN23" s="40">
        <v>0</v>
      </c>
      <c r="AO23" s="1050">
        <v>1125</v>
      </c>
      <c r="AR23" s="230"/>
    </row>
    <row r="24" spans="1:44" ht="15.75" customHeight="1" thickBot="1" x14ac:dyDescent="0.3">
      <c r="A24" s="881">
        <v>22</v>
      </c>
      <c r="B24" s="882" t="s">
        <v>443</v>
      </c>
      <c r="C24" s="960" t="s">
        <v>325</v>
      </c>
      <c r="D24" s="897">
        <v>8075</v>
      </c>
      <c r="E24" s="964" t="s">
        <v>300</v>
      </c>
      <c r="F24" s="898" t="s">
        <v>36</v>
      </c>
      <c r="G24" s="1123">
        <v>19341179</v>
      </c>
      <c r="H24" s="1111"/>
      <c r="I24" s="1111"/>
      <c r="J24" s="1124"/>
      <c r="K24" s="899">
        <v>43358</v>
      </c>
      <c r="L24" s="900">
        <v>65</v>
      </c>
      <c r="M24" s="952">
        <v>718</v>
      </c>
      <c r="N24" s="951">
        <v>100</v>
      </c>
      <c r="O24" s="950">
        <v>30</v>
      </c>
      <c r="P24" s="901">
        <v>1003</v>
      </c>
      <c r="Q24" s="1051">
        <f>AI2-K24</f>
        <v>395</v>
      </c>
      <c r="R24" s="1046">
        <v>48</v>
      </c>
      <c r="S24" s="1052">
        <v>1275</v>
      </c>
      <c r="T24" s="1039">
        <f t="shared" si="6"/>
        <v>3.9285714285714284</v>
      </c>
      <c r="U24" s="1043">
        <f t="shared" si="0"/>
        <v>4.8571428571428568</v>
      </c>
      <c r="V24" s="1040">
        <f t="shared" si="7"/>
        <v>122.34777838727371</v>
      </c>
      <c r="W24" s="1043">
        <f t="shared" si="1"/>
        <v>3.2278481012658227</v>
      </c>
      <c r="X24" s="1041">
        <f t="shared" si="11"/>
        <v>104.27245916356111</v>
      </c>
      <c r="Y24" s="1066">
        <v>43</v>
      </c>
      <c r="Z24" s="1066">
        <v>50</v>
      </c>
      <c r="AA24" s="1052"/>
      <c r="AB24" s="1052"/>
      <c r="AC24" s="335" t="e">
        <f>(AB24/#REF!)*100</f>
        <v>#REF!</v>
      </c>
      <c r="AD24" s="719"/>
      <c r="AE24" s="732"/>
      <c r="AF24" s="119"/>
      <c r="AG24" s="39">
        <f t="shared" si="8"/>
        <v>-43358</v>
      </c>
      <c r="AH24" s="72"/>
      <c r="AI24" s="42"/>
      <c r="AJ24" s="40" t="str">
        <f t="shared" si="12"/>
        <v xml:space="preserve"> </v>
      </c>
      <c r="AK24" s="17"/>
      <c r="AL24" s="48">
        <f t="shared" si="13"/>
        <v>0</v>
      </c>
      <c r="AM24" s="48">
        <f t="shared" si="14"/>
        <v>0.52</v>
      </c>
      <c r="AN24" s="40">
        <v>0</v>
      </c>
      <c r="AO24" s="1052">
        <v>1165</v>
      </c>
      <c r="AR24" s="230"/>
    </row>
    <row r="25" spans="1:44" ht="15.75" customHeight="1" thickBot="1" x14ac:dyDescent="0.3">
      <c r="A25" s="881">
        <v>23</v>
      </c>
      <c r="B25" s="882" t="s">
        <v>443</v>
      </c>
      <c r="C25" s="960" t="s">
        <v>324</v>
      </c>
      <c r="D25" s="897">
        <v>8027</v>
      </c>
      <c r="E25" s="964" t="s">
        <v>300</v>
      </c>
      <c r="F25" s="898" t="s">
        <v>36</v>
      </c>
      <c r="G25" s="1123">
        <v>19314939</v>
      </c>
      <c r="H25" s="1111"/>
      <c r="I25" s="1111"/>
      <c r="J25" s="1124"/>
      <c r="K25" s="899">
        <v>43357</v>
      </c>
      <c r="L25" s="903">
        <v>75</v>
      </c>
      <c r="M25" s="954">
        <v>760</v>
      </c>
      <c r="N25" s="953">
        <v>100</v>
      </c>
      <c r="O25" s="1001">
        <v>30</v>
      </c>
      <c r="P25" s="901">
        <v>1015</v>
      </c>
      <c r="Q25" s="1051">
        <f>AI2-K25</f>
        <v>396</v>
      </c>
      <c r="R25" s="1046">
        <v>49</v>
      </c>
      <c r="S25" s="1052">
        <v>1245</v>
      </c>
      <c r="T25" s="1039">
        <f t="shared" si="6"/>
        <v>2.6785714285714284</v>
      </c>
      <c r="U25" s="1043">
        <f t="shared" si="0"/>
        <v>4.1071428571428568</v>
      </c>
      <c r="V25" s="1040">
        <f t="shared" si="7"/>
        <v>103.45584201865054</v>
      </c>
      <c r="W25" s="1043">
        <f t="shared" si="1"/>
        <v>3.143939393939394</v>
      </c>
      <c r="X25" s="1041">
        <f t="shared" si="11"/>
        <v>101.56187087573829</v>
      </c>
      <c r="Y25" s="1066">
        <v>38</v>
      </c>
      <c r="Z25" s="1066">
        <v>52</v>
      </c>
      <c r="AA25" s="1052"/>
      <c r="AB25" s="1052"/>
      <c r="AC25" s="335" t="e">
        <f>(AB25/#REF!)*100</f>
        <v>#REF!</v>
      </c>
      <c r="AD25" s="719"/>
      <c r="AE25" s="732"/>
      <c r="AF25" s="119"/>
      <c r="AG25" s="39">
        <f t="shared" si="8"/>
        <v>-43357</v>
      </c>
      <c r="AH25" s="72"/>
      <c r="AI25" s="42"/>
      <c r="AJ25" s="40" t="str">
        <f t="shared" si="12"/>
        <v xml:space="preserve"> </v>
      </c>
      <c r="AK25" s="17"/>
      <c r="AL25" s="48">
        <f t="shared" si="13"/>
        <v>0</v>
      </c>
      <c r="AM25" s="48">
        <f t="shared" si="14"/>
        <v>0.52</v>
      </c>
      <c r="AN25" s="40">
        <v>0</v>
      </c>
      <c r="AO25" s="1052">
        <v>1170</v>
      </c>
      <c r="AR25" s="230"/>
    </row>
    <row r="26" spans="1:44" ht="15.75" customHeight="1" thickBot="1" x14ac:dyDescent="0.3">
      <c r="A26" s="881">
        <v>24</v>
      </c>
      <c r="B26" s="882" t="s">
        <v>443</v>
      </c>
      <c r="C26" s="960" t="s">
        <v>306</v>
      </c>
      <c r="D26" s="897">
        <v>8018</v>
      </c>
      <c r="E26" s="964" t="s">
        <v>300</v>
      </c>
      <c r="F26" s="898" t="s">
        <v>36</v>
      </c>
      <c r="G26" s="1131">
        <v>19323983</v>
      </c>
      <c r="H26" s="1132"/>
      <c r="I26" s="1132"/>
      <c r="J26" s="1133"/>
      <c r="K26" s="899">
        <v>43362</v>
      </c>
      <c r="L26" s="900">
        <v>65</v>
      </c>
      <c r="M26" s="954">
        <v>695</v>
      </c>
      <c r="N26" s="953">
        <v>100</v>
      </c>
      <c r="O26" s="1001">
        <v>30</v>
      </c>
      <c r="P26" s="901">
        <v>980</v>
      </c>
      <c r="Q26" s="1051">
        <f>AI2-K26</f>
        <v>391</v>
      </c>
      <c r="R26" s="1046">
        <v>48.5</v>
      </c>
      <c r="S26" s="1052">
        <v>1240</v>
      </c>
      <c r="T26" s="1039">
        <f t="shared" si="6"/>
        <v>4.2857142857142856</v>
      </c>
      <c r="U26" s="1043">
        <f t="shared" si="0"/>
        <v>4.6428571428571432</v>
      </c>
      <c r="V26" s="1040">
        <f t="shared" si="7"/>
        <v>116.95008228195283</v>
      </c>
      <c r="W26" s="1043">
        <f t="shared" si="1"/>
        <v>3.1713554987212276</v>
      </c>
      <c r="X26" s="1041">
        <f t="shared" si="11"/>
        <v>102.44752118411762</v>
      </c>
      <c r="Y26" s="1066">
        <v>36</v>
      </c>
      <c r="Z26" s="1066">
        <v>49</v>
      </c>
      <c r="AA26" s="1052"/>
      <c r="AB26" s="1052"/>
      <c r="AC26" s="335" t="e">
        <f>(AB26/#REF!)*100</f>
        <v>#REF!</v>
      </c>
      <c r="AD26" s="719"/>
      <c r="AE26" s="732"/>
      <c r="AF26" s="119"/>
      <c r="AG26" s="39">
        <f t="shared" si="8"/>
        <v>-43362</v>
      </c>
      <c r="AH26" s="72"/>
      <c r="AI26" s="42"/>
      <c r="AJ26" s="40" t="str">
        <f t="shared" si="12"/>
        <v xml:space="preserve"> </v>
      </c>
      <c r="AK26" s="17"/>
      <c r="AL26" s="48">
        <f t="shared" si="13"/>
        <v>0</v>
      </c>
      <c r="AM26" s="48">
        <f t="shared" si="14"/>
        <v>0.52</v>
      </c>
      <c r="AN26" s="40">
        <v>0</v>
      </c>
      <c r="AO26" s="1052">
        <v>1120</v>
      </c>
      <c r="AR26" s="230"/>
    </row>
    <row r="27" spans="1:44" ht="15.75" customHeight="1" thickBot="1" x14ac:dyDescent="0.3">
      <c r="A27" s="881">
        <v>27</v>
      </c>
      <c r="B27" s="882" t="s">
        <v>443</v>
      </c>
      <c r="C27" s="960" t="s">
        <v>344</v>
      </c>
      <c r="D27" s="897">
        <v>102</v>
      </c>
      <c r="E27" s="964" t="s">
        <v>300</v>
      </c>
      <c r="F27" s="898" t="s">
        <v>36</v>
      </c>
      <c r="G27" s="1123">
        <v>19473530</v>
      </c>
      <c r="H27" s="1111"/>
      <c r="I27" s="1111"/>
      <c r="J27" s="1124"/>
      <c r="K27" s="899">
        <v>43348</v>
      </c>
      <c r="L27" s="900">
        <v>77</v>
      </c>
      <c r="M27" s="952">
        <v>688</v>
      </c>
      <c r="N27" s="951">
        <v>120</v>
      </c>
      <c r="O27" s="950">
        <v>14</v>
      </c>
      <c r="P27" s="901">
        <v>1018</v>
      </c>
      <c r="Q27" s="1051">
        <f>AI2-K27</f>
        <v>405</v>
      </c>
      <c r="R27" s="1046">
        <v>48.5</v>
      </c>
      <c r="S27" s="1052">
        <v>1260</v>
      </c>
      <c r="T27" s="1039">
        <f t="shared" si="6"/>
        <v>3.0357142857142856</v>
      </c>
      <c r="U27" s="1043">
        <f t="shared" si="0"/>
        <v>4.3214285714285712</v>
      </c>
      <c r="V27" s="1040">
        <f t="shared" si="7"/>
        <v>108.85353812397145</v>
      </c>
      <c r="W27" s="1043">
        <f t="shared" si="1"/>
        <v>3.1111111111111112</v>
      </c>
      <c r="X27" s="1041">
        <f t="shared" si="11"/>
        <v>100.5013854770358</v>
      </c>
      <c r="Y27" s="1066">
        <v>37.5</v>
      </c>
      <c r="Z27" s="1066">
        <v>51</v>
      </c>
      <c r="AA27" s="1052"/>
      <c r="AB27" s="1052"/>
      <c r="AC27" s="335" t="e">
        <f>(AB27/#REF!)*100</f>
        <v>#REF!</v>
      </c>
      <c r="AD27" s="719"/>
      <c r="AE27" s="732"/>
      <c r="AF27" s="119"/>
      <c r="AG27" s="39">
        <f t="shared" si="8"/>
        <v>-43348</v>
      </c>
      <c r="AH27" s="72"/>
      <c r="AI27" s="42"/>
      <c r="AJ27" s="40" t="str">
        <f t="shared" si="12"/>
        <v xml:space="preserve"> </v>
      </c>
      <c r="AK27" s="17"/>
      <c r="AL27" s="48">
        <f t="shared" si="13"/>
        <v>0</v>
      </c>
      <c r="AM27" s="48">
        <f t="shared" si="14"/>
        <v>0.52</v>
      </c>
      <c r="AN27" s="40">
        <v>0</v>
      </c>
      <c r="AO27" s="1052">
        <v>1175</v>
      </c>
      <c r="AR27" s="230"/>
    </row>
    <row r="28" spans="1:44" ht="15.75" customHeight="1" thickBot="1" x14ac:dyDescent="0.3">
      <c r="A28" s="881">
        <v>28</v>
      </c>
      <c r="B28" s="882" t="s">
        <v>443</v>
      </c>
      <c r="C28" s="960" t="s">
        <v>327</v>
      </c>
      <c r="D28" s="897">
        <v>103</v>
      </c>
      <c r="E28" s="964" t="s">
        <v>300</v>
      </c>
      <c r="F28" s="898" t="s">
        <v>36</v>
      </c>
      <c r="G28" s="1123">
        <v>19473531</v>
      </c>
      <c r="H28" s="1111"/>
      <c r="I28" s="1111"/>
      <c r="J28" s="1124"/>
      <c r="K28" s="899">
        <v>43354</v>
      </c>
      <c r="L28" s="900">
        <v>79</v>
      </c>
      <c r="M28" s="952">
        <v>641</v>
      </c>
      <c r="N28" s="951">
        <v>112</v>
      </c>
      <c r="O28" s="950">
        <v>14</v>
      </c>
      <c r="P28" s="901">
        <v>956</v>
      </c>
      <c r="Q28" s="1051">
        <f>AI2-K28</f>
        <v>399</v>
      </c>
      <c r="R28" s="1046">
        <v>46</v>
      </c>
      <c r="S28" s="1052">
        <v>1170</v>
      </c>
      <c r="T28" s="1039">
        <f t="shared" si="6"/>
        <v>1.7857142857142858</v>
      </c>
      <c r="U28" s="1043">
        <f t="shared" si="0"/>
        <v>3.8214285714285716</v>
      </c>
      <c r="V28" s="1040">
        <f t="shared" si="7"/>
        <v>96.258913878222714</v>
      </c>
      <c r="W28" s="1043">
        <f t="shared" si="1"/>
        <v>2.9323308270676693</v>
      </c>
      <c r="X28" s="1041">
        <f t="shared" si="11"/>
        <v>94.72606418485384</v>
      </c>
      <c r="Y28" s="1066">
        <v>38</v>
      </c>
      <c r="Z28" s="1066">
        <v>49</v>
      </c>
      <c r="AA28" s="1052"/>
      <c r="AB28" s="1052"/>
      <c r="AC28" s="335" t="e">
        <f>(AB28/#REF!)*100</f>
        <v>#REF!</v>
      </c>
      <c r="AD28" s="719"/>
      <c r="AE28" s="732"/>
      <c r="AF28" s="119"/>
      <c r="AG28" s="39">
        <f t="shared" si="8"/>
        <v>-43354</v>
      </c>
      <c r="AH28" s="72"/>
      <c r="AI28" s="42"/>
      <c r="AJ28" s="40" t="str">
        <f t="shared" si="12"/>
        <v xml:space="preserve"> </v>
      </c>
      <c r="AK28" s="17"/>
      <c r="AL28" s="48">
        <f t="shared" si="13"/>
        <v>0</v>
      </c>
      <c r="AM28" s="48">
        <f t="shared" si="14"/>
        <v>0.52</v>
      </c>
      <c r="AN28" s="40">
        <v>0</v>
      </c>
      <c r="AO28" s="1052">
        <v>1120</v>
      </c>
      <c r="AR28" s="230"/>
    </row>
    <row r="29" spans="1:44" ht="15.75" customHeight="1" thickBot="1" x14ac:dyDescent="0.3">
      <c r="A29" s="881">
        <v>30</v>
      </c>
      <c r="B29" s="882" t="s">
        <v>443</v>
      </c>
      <c r="C29" s="960" t="s">
        <v>327</v>
      </c>
      <c r="D29" s="897">
        <v>106</v>
      </c>
      <c r="E29" s="964" t="s">
        <v>300</v>
      </c>
      <c r="F29" s="898" t="s">
        <v>36</v>
      </c>
      <c r="G29" s="1110">
        <v>19473532</v>
      </c>
      <c r="H29" s="1111"/>
      <c r="I29" s="1111"/>
      <c r="J29" s="1120"/>
      <c r="K29" s="899">
        <v>43380</v>
      </c>
      <c r="L29" s="900">
        <v>79</v>
      </c>
      <c r="M29" s="952">
        <v>644</v>
      </c>
      <c r="N29" s="951">
        <v>112</v>
      </c>
      <c r="O29" s="950">
        <v>14</v>
      </c>
      <c r="P29" s="901">
        <v>911</v>
      </c>
      <c r="Q29" s="1051">
        <f>AI2-K29</f>
        <v>373</v>
      </c>
      <c r="R29" s="1046">
        <v>47</v>
      </c>
      <c r="S29" s="1052">
        <v>1135</v>
      </c>
      <c r="T29" s="1039">
        <f t="shared" si="6"/>
        <v>2.3214285714285716</v>
      </c>
      <c r="U29" s="1043">
        <f t="shared" si="0"/>
        <v>4</v>
      </c>
      <c r="V29" s="1040">
        <f t="shared" si="7"/>
        <v>100.75699396599012</v>
      </c>
      <c r="W29" s="1043">
        <f t="shared" si="1"/>
        <v>3.0428954423592494</v>
      </c>
      <c r="X29" s="1041">
        <f t="shared" si="11"/>
        <v>98.297745370348593</v>
      </c>
      <c r="Y29" s="1066">
        <v>38</v>
      </c>
      <c r="Z29" s="1066">
        <v>49</v>
      </c>
      <c r="AA29" s="1052"/>
      <c r="AB29" s="1052"/>
      <c r="AC29" s="335" t="e">
        <f>(AB29/#REF!)*100</f>
        <v>#REF!</v>
      </c>
      <c r="AD29" s="719"/>
      <c r="AE29" s="732"/>
      <c r="AF29" s="119"/>
      <c r="AG29" s="39">
        <f t="shared" si="8"/>
        <v>-43380</v>
      </c>
      <c r="AH29" s="72"/>
      <c r="AI29" s="42"/>
      <c r="AJ29" s="40" t="str">
        <f t="shared" si="12"/>
        <v xml:space="preserve"> </v>
      </c>
      <c r="AK29" s="17"/>
      <c r="AL29" s="48">
        <f t="shared" si="13"/>
        <v>0</v>
      </c>
      <c r="AM29" s="48">
        <f t="shared" si="14"/>
        <v>0.52</v>
      </c>
      <c r="AN29" s="40">
        <v>0</v>
      </c>
      <c r="AO29" s="1052">
        <v>1070</v>
      </c>
      <c r="AR29" s="230"/>
    </row>
    <row r="30" spans="1:44" ht="15.75" customHeight="1" thickBot="1" x14ac:dyDescent="0.3">
      <c r="A30" s="881">
        <v>31</v>
      </c>
      <c r="B30" s="882" t="s">
        <v>443</v>
      </c>
      <c r="C30" s="902" t="s">
        <v>327</v>
      </c>
      <c r="D30" s="897">
        <v>108</v>
      </c>
      <c r="E30" s="964" t="s">
        <v>300</v>
      </c>
      <c r="F30" s="898" t="s">
        <v>36</v>
      </c>
      <c r="G30" s="1110">
        <v>19473533</v>
      </c>
      <c r="H30" s="1111"/>
      <c r="I30" s="1111"/>
      <c r="J30" s="1120"/>
      <c r="K30" s="899">
        <v>43389</v>
      </c>
      <c r="L30" s="900">
        <v>84</v>
      </c>
      <c r="M30" s="952">
        <v>715</v>
      </c>
      <c r="N30" s="951">
        <v>125</v>
      </c>
      <c r="O30" s="950">
        <v>14</v>
      </c>
      <c r="P30" s="901">
        <v>973</v>
      </c>
      <c r="Q30" s="1051">
        <f>AI2-K30</f>
        <v>364</v>
      </c>
      <c r="R30" s="1046">
        <v>46</v>
      </c>
      <c r="S30" s="1052">
        <v>1185</v>
      </c>
      <c r="T30" s="1039">
        <f t="shared" si="6"/>
        <v>2.8571428571428572</v>
      </c>
      <c r="U30" s="1043">
        <f t="shared" si="0"/>
        <v>3.7857142857142856</v>
      </c>
      <c r="V30" s="1040">
        <f t="shared" si="7"/>
        <v>95.359297860669216</v>
      </c>
      <c r="W30" s="1043">
        <f t="shared" si="1"/>
        <v>3.2554945054945055</v>
      </c>
      <c r="X30" s="1041">
        <f t="shared" si="11"/>
        <v>105.16554906913136</v>
      </c>
      <c r="Y30" s="1066">
        <v>37</v>
      </c>
      <c r="Z30" s="1066">
        <v>47</v>
      </c>
      <c r="AA30" s="1052"/>
      <c r="AB30" s="1052"/>
      <c r="AC30" s="335" t="e">
        <f>(AB30/#REF!)*100</f>
        <v>#REF!</v>
      </c>
      <c r="AD30" s="719"/>
      <c r="AE30" s="732"/>
      <c r="AF30" s="119"/>
      <c r="AG30" s="39">
        <f t="shared" si="8"/>
        <v>-43389</v>
      </c>
      <c r="AH30" s="72"/>
      <c r="AI30" s="42"/>
      <c r="AJ30" s="40" t="str">
        <f t="shared" si="12"/>
        <v xml:space="preserve"> </v>
      </c>
      <c r="AK30" s="17"/>
      <c r="AL30" s="48">
        <f t="shared" si="13"/>
        <v>0</v>
      </c>
      <c r="AM30" s="48">
        <f t="shared" si="14"/>
        <v>0.52</v>
      </c>
      <c r="AN30" s="40">
        <v>0</v>
      </c>
      <c r="AO30" s="1052">
        <v>1105</v>
      </c>
      <c r="AR30" s="230"/>
    </row>
    <row r="31" spans="1:44" ht="15.75" customHeight="1" thickBot="1" x14ac:dyDescent="0.3">
      <c r="A31" s="881">
        <v>32</v>
      </c>
      <c r="B31" s="882" t="s">
        <v>443</v>
      </c>
      <c r="C31" s="918" t="s">
        <v>327</v>
      </c>
      <c r="D31" s="978">
        <v>109</v>
      </c>
      <c r="E31" s="967" t="s">
        <v>300</v>
      </c>
      <c r="F31" s="919" t="s">
        <v>36</v>
      </c>
      <c r="G31" s="1123">
        <v>19474426</v>
      </c>
      <c r="H31" s="1111"/>
      <c r="I31" s="1111"/>
      <c r="J31" s="1124"/>
      <c r="K31" s="920">
        <v>43391</v>
      </c>
      <c r="L31" s="915">
        <v>84</v>
      </c>
      <c r="M31" s="916">
        <v>628</v>
      </c>
      <c r="N31" s="917">
        <v>109</v>
      </c>
      <c r="O31" s="915">
        <v>14</v>
      </c>
      <c r="P31" s="939">
        <v>867</v>
      </c>
      <c r="Q31" s="1053">
        <f>AI2-K31</f>
        <v>362</v>
      </c>
      <c r="R31" s="1037">
        <v>47.5</v>
      </c>
      <c r="S31" s="1052">
        <v>1070</v>
      </c>
      <c r="T31" s="1039">
        <f t="shared" si="6"/>
        <v>2.1428571428571428</v>
      </c>
      <c r="U31" s="1043">
        <f t="shared" si="0"/>
        <v>3.625</v>
      </c>
      <c r="V31" s="1040">
        <f t="shared" si="7"/>
        <v>91.311025781678552</v>
      </c>
      <c r="W31" s="1043">
        <f t="shared" si="1"/>
        <v>2.9558011049723758</v>
      </c>
      <c r="X31" s="1041">
        <f t="shared" si="11"/>
        <v>95.484248435660504</v>
      </c>
      <c r="Y31" s="1066">
        <v>38</v>
      </c>
      <c r="Z31" s="1066">
        <v>49</v>
      </c>
      <c r="AA31" s="1052"/>
      <c r="AB31" s="1052"/>
      <c r="AC31" s="335" t="e">
        <f>(AB31/#REF!)*100</f>
        <v>#REF!</v>
      </c>
      <c r="AD31" s="719"/>
      <c r="AE31" s="732"/>
      <c r="AF31" s="119"/>
      <c r="AG31" s="39">
        <f t="shared" si="8"/>
        <v>-43391</v>
      </c>
      <c r="AH31" s="72"/>
      <c r="AI31" s="42"/>
      <c r="AJ31" s="40" t="str">
        <f t="shared" si="12"/>
        <v xml:space="preserve"> </v>
      </c>
      <c r="AK31" s="17"/>
      <c r="AL31" s="48">
        <f t="shared" si="13"/>
        <v>0</v>
      </c>
      <c r="AM31" s="48">
        <f t="shared" si="14"/>
        <v>0.52</v>
      </c>
      <c r="AN31" s="40">
        <v>0</v>
      </c>
      <c r="AO31" s="1052">
        <v>1010</v>
      </c>
      <c r="AR31" s="230"/>
    </row>
    <row r="32" spans="1:44" ht="15.75" customHeight="1" thickBot="1" x14ac:dyDescent="0.3">
      <c r="A32" s="881">
        <v>35</v>
      </c>
      <c r="B32" s="882" t="s">
        <v>443</v>
      </c>
      <c r="C32" s="970" t="s">
        <v>350</v>
      </c>
      <c r="D32" s="906" t="s">
        <v>351</v>
      </c>
      <c r="E32" s="965" t="s">
        <v>300</v>
      </c>
      <c r="F32" s="907" t="s">
        <v>36</v>
      </c>
      <c r="G32" s="1128" t="s">
        <v>474</v>
      </c>
      <c r="H32" s="1129"/>
      <c r="I32" s="1129"/>
      <c r="J32" s="1130"/>
      <c r="K32" s="908">
        <v>43352</v>
      </c>
      <c r="L32" s="896">
        <v>77</v>
      </c>
      <c r="M32" s="916">
        <v>648</v>
      </c>
      <c r="N32" s="917">
        <v>103</v>
      </c>
      <c r="O32" s="915">
        <v>14</v>
      </c>
      <c r="P32" s="901">
        <v>943</v>
      </c>
      <c r="Q32" s="1047">
        <f>AI2-K32</f>
        <v>401</v>
      </c>
      <c r="R32" s="1048">
        <v>47</v>
      </c>
      <c r="S32" s="1052">
        <v>1175</v>
      </c>
      <c r="T32" s="1039">
        <f t="shared" si="6"/>
        <v>2.5</v>
      </c>
      <c r="U32" s="1043">
        <f t="shared" si="0"/>
        <v>4.1428571428571432</v>
      </c>
      <c r="V32" s="1040">
        <f t="shared" si="7"/>
        <v>104.35545803620406</v>
      </c>
      <c r="W32" s="1039">
        <f t="shared" si="1"/>
        <v>2.9301745635910224</v>
      </c>
      <c r="X32" s="1041">
        <f t="shared" si="11"/>
        <v>94.65640821336423</v>
      </c>
      <c r="Y32" s="1068">
        <v>38.5</v>
      </c>
      <c r="Z32" s="1068">
        <v>49</v>
      </c>
      <c r="AA32" s="1069"/>
      <c r="AB32" s="1069"/>
      <c r="AC32" s="335" t="e">
        <f>(AB32/#REF!)*100</f>
        <v>#REF!</v>
      </c>
      <c r="AD32" s="714">
        <f>U32+W32</f>
        <v>7.073031706448166</v>
      </c>
      <c r="AE32" s="704"/>
      <c r="AF32" s="703"/>
      <c r="AG32" s="694"/>
      <c r="AH32" s="695"/>
      <c r="AI32" s="689"/>
      <c r="AJ32" s="40" t="str">
        <f t="shared" ref="AJ32:AJ35" si="15">IF(AI32="ET","ET",IF(AI32=0," ",K32-AI32))</f>
        <v xml:space="preserve"> </v>
      </c>
      <c r="AK32" s="17"/>
      <c r="AL32" s="48"/>
      <c r="AM32" s="48"/>
      <c r="AN32" s="40">
        <v>0</v>
      </c>
      <c r="AO32" s="1052">
        <v>1105</v>
      </c>
    </row>
    <row r="33" spans="1:44" ht="15.75" customHeight="1" thickBot="1" x14ac:dyDescent="0.3">
      <c r="A33" s="968">
        <v>36</v>
      </c>
      <c r="B33" s="882" t="s">
        <v>443</v>
      </c>
      <c r="C33" s="970" t="s">
        <v>350</v>
      </c>
      <c r="D33" s="971" t="s">
        <v>352</v>
      </c>
      <c r="E33" s="965" t="s">
        <v>300</v>
      </c>
      <c r="F33" s="972" t="s">
        <v>36</v>
      </c>
      <c r="G33" s="1114" t="s">
        <v>475</v>
      </c>
      <c r="H33" s="1115"/>
      <c r="I33" s="980"/>
      <c r="J33" s="981"/>
      <c r="K33" s="973">
        <v>43378</v>
      </c>
      <c r="L33" s="974">
        <v>72</v>
      </c>
      <c r="M33" s="957">
        <v>782</v>
      </c>
      <c r="N33" s="958">
        <v>124</v>
      </c>
      <c r="O33" s="956">
        <v>14</v>
      </c>
      <c r="P33" s="975">
        <v>1165</v>
      </c>
      <c r="Q33" s="1047">
        <f>AI2-K33</f>
        <v>375</v>
      </c>
      <c r="R33" s="1048">
        <v>49</v>
      </c>
      <c r="S33" s="1052">
        <v>1385</v>
      </c>
      <c r="T33" s="1039">
        <f t="shared" si="6"/>
        <v>3.5714285714285716</v>
      </c>
      <c r="U33" s="1043">
        <f t="shared" si="0"/>
        <v>3.9285714285714284</v>
      </c>
      <c r="V33" s="1040">
        <f t="shared" si="7"/>
        <v>98.957761930883152</v>
      </c>
      <c r="W33" s="1039">
        <f t="shared" si="1"/>
        <v>3.6933333333333334</v>
      </c>
      <c r="X33" s="1041">
        <f t="shared" si="11"/>
        <v>119.30950190202394</v>
      </c>
      <c r="Y33" s="1068">
        <v>34</v>
      </c>
      <c r="Z33" s="1068">
        <v>52</v>
      </c>
      <c r="AA33" s="1069"/>
      <c r="AB33" s="1069"/>
      <c r="AC33" s="335" t="e">
        <f>(AB33/#REF!)*100</f>
        <v>#REF!</v>
      </c>
      <c r="AD33" s="714"/>
      <c r="AE33" s="704"/>
      <c r="AF33" s="976"/>
      <c r="AG33" s="977"/>
      <c r="AH33" s="695"/>
      <c r="AI33" s="689"/>
      <c r="AJ33" s="40" t="str">
        <f t="shared" si="15"/>
        <v xml:space="preserve"> </v>
      </c>
      <c r="AK33" s="17"/>
      <c r="AL33" s="48"/>
      <c r="AM33" s="48"/>
      <c r="AN33" s="40"/>
      <c r="AO33" s="1052">
        <v>1285</v>
      </c>
    </row>
    <row r="34" spans="1:44" ht="15.75" customHeight="1" thickBot="1" x14ac:dyDescent="0.3">
      <c r="A34" s="968">
        <v>37</v>
      </c>
      <c r="B34" s="882" t="s">
        <v>132</v>
      </c>
      <c r="C34" s="970" t="s">
        <v>359</v>
      </c>
      <c r="D34" s="971">
        <v>801</v>
      </c>
      <c r="E34" s="965" t="s">
        <v>300</v>
      </c>
      <c r="F34" s="972" t="s">
        <v>36</v>
      </c>
      <c r="G34" s="1114" t="s">
        <v>478</v>
      </c>
      <c r="H34" s="1115"/>
      <c r="I34" s="980"/>
      <c r="J34" s="980"/>
      <c r="K34" s="973">
        <v>43354</v>
      </c>
      <c r="L34" s="974">
        <v>56</v>
      </c>
      <c r="M34" s="957">
        <v>626</v>
      </c>
      <c r="N34" s="958"/>
      <c r="O34" s="956"/>
      <c r="P34" s="975">
        <v>978</v>
      </c>
      <c r="Q34" s="1047">
        <f>AI2-K34</f>
        <v>399</v>
      </c>
      <c r="R34" s="1048">
        <v>48</v>
      </c>
      <c r="S34" s="1052">
        <v>1255</v>
      </c>
      <c r="T34" s="1039">
        <f t="shared" si="6"/>
        <v>6.4285714285714288</v>
      </c>
      <c r="U34" s="1043">
        <f t="shared" si="0"/>
        <v>4.9464285714285712</v>
      </c>
      <c r="V34" s="1040">
        <f t="shared" si="7"/>
        <v>124.59681843115742</v>
      </c>
      <c r="W34" s="1039">
        <f t="shared" si="1"/>
        <v>3.1453634085213031</v>
      </c>
      <c r="X34" s="1041">
        <f t="shared" si="11"/>
        <v>101.60787226665946</v>
      </c>
      <c r="Y34" s="1068">
        <v>38</v>
      </c>
      <c r="Z34" s="1068">
        <v>50</v>
      </c>
      <c r="AA34" s="1069"/>
      <c r="AB34" s="1069"/>
      <c r="AC34" s="335" t="e">
        <f>(AB34/#REF!)*100</f>
        <v>#REF!</v>
      </c>
      <c r="AD34" s="714"/>
      <c r="AE34" s="704"/>
      <c r="AF34" s="976"/>
      <c r="AG34" s="977"/>
      <c r="AH34" s="695"/>
      <c r="AI34" s="689"/>
      <c r="AJ34" s="40" t="str">
        <f t="shared" si="15"/>
        <v xml:space="preserve"> </v>
      </c>
      <c r="AK34" s="17"/>
      <c r="AL34" s="48"/>
      <c r="AM34" s="48"/>
      <c r="AN34" s="40"/>
      <c r="AO34" s="1052">
        <v>1075</v>
      </c>
    </row>
    <row r="35" spans="1:44" ht="15.75" customHeight="1" thickBot="1" x14ac:dyDescent="0.3">
      <c r="A35" s="968">
        <v>38</v>
      </c>
      <c r="B35" s="969" t="s">
        <v>132</v>
      </c>
      <c r="C35" s="970" t="s">
        <v>315</v>
      </c>
      <c r="D35" s="971" t="s">
        <v>362</v>
      </c>
      <c r="E35" s="965" t="s">
        <v>300</v>
      </c>
      <c r="F35" s="972" t="s">
        <v>36</v>
      </c>
      <c r="G35" s="1114" t="s">
        <v>470</v>
      </c>
      <c r="H35" s="1115"/>
      <c r="I35" s="980"/>
      <c r="J35" s="981"/>
      <c r="K35" s="973">
        <v>43366</v>
      </c>
      <c r="L35" s="974">
        <v>65</v>
      </c>
      <c r="M35" s="957"/>
      <c r="N35" s="958"/>
      <c r="O35" s="956"/>
      <c r="P35" s="975">
        <v>973</v>
      </c>
      <c r="Q35" s="1047">
        <f>AI2-K35</f>
        <v>387</v>
      </c>
      <c r="R35" s="1048">
        <v>47</v>
      </c>
      <c r="S35" s="1052">
        <v>1195</v>
      </c>
      <c r="T35" s="1039">
        <f t="shared" si="6"/>
        <v>4.4642857142857144</v>
      </c>
      <c r="U35" s="1043">
        <f t="shared" si="0"/>
        <v>3.9642857142857144</v>
      </c>
      <c r="V35" s="1040">
        <f t="shared" si="7"/>
        <v>99.857377948436636</v>
      </c>
      <c r="W35" s="1039">
        <f t="shared" si="1"/>
        <v>3.0878552971576227</v>
      </c>
      <c r="X35" s="1041">
        <f t="shared" si="11"/>
        <v>99.750129273303813</v>
      </c>
      <c r="Y35" s="1068">
        <v>37</v>
      </c>
      <c r="Z35" s="1068">
        <v>48</v>
      </c>
      <c r="AA35" s="1069"/>
      <c r="AB35" s="1069"/>
      <c r="AC35" s="335" t="e">
        <f>(AB35/#REF!)*100</f>
        <v>#REF!</v>
      </c>
      <c r="AD35" s="714"/>
      <c r="AE35" s="704"/>
      <c r="AF35" s="976"/>
      <c r="AG35" s="977"/>
      <c r="AH35" s="695"/>
      <c r="AI35" s="689"/>
      <c r="AJ35" s="40" t="str">
        <f t="shared" si="15"/>
        <v xml:space="preserve"> </v>
      </c>
      <c r="AK35" s="17"/>
      <c r="AL35" s="48"/>
      <c r="AM35" s="48"/>
      <c r="AN35" s="40"/>
      <c r="AO35" s="1052">
        <v>1070</v>
      </c>
    </row>
    <row r="36" spans="1:44" ht="15.75" customHeight="1" thickBot="1" x14ac:dyDescent="0.3">
      <c r="A36" s="968">
        <v>44</v>
      </c>
      <c r="B36" s="995" t="s">
        <v>132</v>
      </c>
      <c r="C36" s="970" t="s">
        <v>326</v>
      </c>
      <c r="D36" s="996">
        <v>8828</v>
      </c>
      <c r="E36" s="967" t="s">
        <v>300</v>
      </c>
      <c r="F36" s="997" t="s">
        <v>36</v>
      </c>
      <c r="G36" s="1104" t="s">
        <v>460</v>
      </c>
      <c r="H36" s="1105"/>
      <c r="J36" s="983"/>
      <c r="K36" s="998">
        <v>43344</v>
      </c>
      <c r="L36" s="956">
        <v>76</v>
      </c>
      <c r="M36" s="957">
        <v>598</v>
      </c>
      <c r="N36" s="958">
        <v>100</v>
      </c>
      <c r="O36" s="956"/>
      <c r="P36" s="999">
        <v>1035</v>
      </c>
      <c r="Q36" s="1047">
        <f>AI2-K36</f>
        <v>409</v>
      </c>
      <c r="R36" s="1048">
        <v>49</v>
      </c>
      <c r="S36" s="1052">
        <v>1250</v>
      </c>
      <c r="T36" s="1039">
        <f t="shared" si="6"/>
        <v>4.6428571428571432</v>
      </c>
      <c r="U36" s="1043">
        <f t="shared" si="0"/>
        <v>3.8392857142857144</v>
      </c>
      <c r="V36" s="1040">
        <f t="shared" si="7"/>
        <v>96.708721886999442</v>
      </c>
      <c r="W36" s="1039">
        <f t="shared" si="1"/>
        <v>3.0562347188264058</v>
      </c>
      <c r="X36" s="1041">
        <f t="shared" si="11"/>
        <v>98.728657580916249</v>
      </c>
      <c r="Y36" s="1068">
        <v>34.5</v>
      </c>
      <c r="Z36" s="1068">
        <v>49</v>
      </c>
      <c r="AA36" s="1069"/>
      <c r="AB36" s="1069"/>
      <c r="AC36" s="335" t="e">
        <f>(AB36/#REF!)*100</f>
        <v>#REF!</v>
      </c>
      <c r="AD36" s="714"/>
      <c r="AE36" s="704"/>
      <c r="AF36" s="976"/>
      <c r="AG36" s="977"/>
      <c r="AH36" s="695"/>
      <c r="AI36" s="689"/>
      <c r="AJ36" s="40"/>
      <c r="AK36" s="17"/>
      <c r="AL36" s="48"/>
      <c r="AM36" s="48"/>
      <c r="AN36" s="40"/>
      <c r="AO36" s="1052">
        <v>1120</v>
      </c>
    </row>
    <row r="37" spans="1:44" ht="15.75" customHeight="1" thickBot="1" x14ac:dyDescent="0.3">
      <c r="A37" s="968">
        <v>45</v>
      </c>
      <c r="B37" s="995" t="s">
        <v>132</v>
      </c>
      <c r="C37" s="970" t="s">
        <v>326</v>
      </c>
      <c r="D37" s="996">
        <v>8393</v>
      </c>
      <c r="E37" s="967" t="s">
        <v>300</v>
      </c>
      <c r="F37" s="997" t="s">
        <v>36</v>
      </c>
      <c r="G37" s="1104" t="s">
        <v>461</v>
      </c>
      <c r="H37" s="1105"/>
      <c r="I37" s="982"/>
      <c r="J37" s="983"/>
      <c r="K37" s="998">
        <v>43344</v>
      </c>
      <c r="L37" s="956">
        <v>66</v>
      </c>
      <c r="M37" s="957">
        <v>710</v>
      </c>
      <c r="N37" s="958">
        <v>112</v>
      </c>
      <c r="O37" s="956"/>
      <c r="P37" s="999">
        <v>1205</v>
      </c>
      <c r="Q37" s="1047">
        <f>AI2-K37</f>
        <v>409</v>
      </c>
      <c r="R37" s="1048">
        <v>50</v>
      </c>
      <c r="S37" s="1052">
        <v>1325</v>
      </c>
      <c r="T37" s="1039">
        <f t="shared" si="6"/>
        <v>1.0714285714285714</v>
      </c>
      <c r="U37" s="1043">
        <f t="shared" si="0"/>
        <v>2.1428571428571428</v>
      </c>
      <c r="V37" s="1040">
        <f t="shared" si="7"/>
        <v>53.976961053208981</v>
      </c>
      <c r="W37" s="1039">
        <f t="shared" si="1"/>
        <v>3.2396088019559901</v>
      </c>
      <c r="X37" s="1041">
        <f t="shared" si="11"/>
        <v>104.65237703577121</v>
      </c>
      <c r="Y37" s="1068">
        <v>36.5</v>
      </c>
      <c r="Z37" s="1068">
        <v>50.5</v>
      </c>
      <c r="AA37" s="1069"/>
      <c r="AB37" s="1069"/>
      <c r="AC37" s="335" t="e">
        <f>(AB37/#REF!)*100</f>
        <v>#REF!</v>
      </c>
      <c r="AD37" s="714"/>
      <c r="AE37" s="704"/>
      <c r="AF37" s="976"/>
      <c r="AG37" s="977"/>
      <c r="AH37" s="695"/>
      <c r="AI37" s="689"/>
      <c r="AJ37" s="40"/>
      <c r="AK37" s="17"/>
      <c r="AL37" s="48"/>
      <c r="AM37" s="48"/>
      <c r="AN37" s="40"/>
      <c r="AO37" s="1052">
        <v>1295</v>
      </c>
    </row>
    <row r="38" spans="1:44" ht="15.75" customHeight="1" thickBot="1" x14ac:dyDescent="0.3">
      <c r="A38" s="968">
        <v>46</v>
      </c>
      <c r="B38" s="969" t="s">
        <v>132</v>
      </c>
      <c r="C38" s="970" t="s">
        <v>326</v>
      </c>
      <c r="D38" s="971">
        <v>8139</v>
      </c>
      <c r="E38" s="965" t="s">
        <v>300</v>
      </c>
      <c r="F38" s="972" t="s">
        <v>36</v>
      </c>
      <c r="G38" s="1104" t="s">
        <v>462</v>
      </c>
      <c r="H38" s="1105"/>
      <c r="I38" s="982"/>
      <c r="J38" s="983"/>
      <c r="K38" s="973">
        <v>43350</v>
      </c>
      <c r="L38" s="974">
        <v>88</v>
      </c>
      <c r="M38" s="957">
        <v>642</v>
      </c>
      <c r="N38" s="958">
        <v>101</v>
      </c>
      <c r="O38" s="956"/>
      <c r="P38" s="975">
        <v>1085</v>
      </c>
      <c r="Q38" s="1047">
        <f>AI2-K38</f>
        <v>403</v>
      </c>
      <c r="R38" s="1048">
        <v>49</v>
      </c>
      <c r="S38" s="1052">
        <v>1225</v>
      </c>
      <c r="T38" s="1039">
        <f t="shared" si="6"/>
        <v>2.1428571428571428</v>
      </c>
      <c r="U38" s="1043">
        <f t="shared" si="0"/>
        <v>2.5</v>
      </c>
      <c r="V38" s="1040">
        <f t="shared" si="7"/>
        <v>62.973121228743821</v>
      </c>
      <c r="W38" s="1039">
        <f t="shared" si="1"/>
        <v>3.0397022332506203</v>
      </c>
      <c r="X38" s="1041">
        <f t="shared" si="11"/>
        <v>98.194591889783737</v>
      </c>
      <c r="Y38" s="1068">
        <v>36</v>
      </c>
      <c r="Z38" s="1068">
        <v>52</v>
      </c>
      <c r="AA38" s="1069"/>
      <c r="AB38" s="1069"/>
      <c r="AC38" s="335" t="e">
        <f>(AB38/#REF!)*100</f>
        <v>#REF!</v>
      </c>
      <c r="AD38" s="714"/>
      <c r="AE38" s="704"/>
      <c r="AF38" s="976"/>
      <c r="AG38" s="977"/>
      <c r="AH38" s="695"/>
      <c r="AI38" s="689"/>
      <c r="AJ38" s="40"/>
      <c r="AK38" s="17"/>
      <c r="AL38" s="48"/>
      <c r="AM38" s="48"/>
      <c r="AN38" s="40"/>
      <c r="AO38" s="1052">
        <v>1165</v>
      </c>
    </row>
    <row r="39" spans="1:44" ht="15.75" customHeight="1" thickBot="1" x14ac:dyDescent="0.3">
      <c r="A39" s="968">
        <v>47</v>
      </c>
      <c r="B39" s="995" t="s">
        <v>132</v>
      </c>
      <c r="C39" s="970" t="s">
        <v>330</v>
      </c>
      <c r="D39" s="996">
        <v>119</v>
      </c>
      <c r="E39" s="967" t="s">
        <v>300</v>
      </c>
      <c r="F39" s="997" t="s">
        <v>36</v>
      </c>
      <c r="G39" s="1104" t="s">
        <v>473</v>
      </c>
      <c r="H39" s="1105"/>
      <c r="I39" s="982"/>
      <c r="J39" s="983"/>
      <c r="K39" s="998">
        <v>43377</v>
      </c>
      <c r="L39" s="956">
        <v>72</v>
      </c>
      <c r="M39" s="957">
        <v>602</v>
      </c>
      <c r="N39" s="958">
        <v>100</v>
      </c>
      <c r="O39" s="956" t="s">
        <v>23</v>
      </c>
      <c r="P39" s="999">
        <v>853</v>
      </c>
      <c r="Q39" s="1047">
        <f>AI2-K39</f>
        <v>376</v>
      </c>
      <c r="R39" s="1048">
        <v>46</v>
      </c>
      <c r="S39" s="1052">
        <v>1065</v>
      </c>
      <c r="T39" s="1039">
        <f t="shared" si="6"/>
        <v>3.6785714285714284</v>
      </c>
      <c r="U39" s="1043">
        <f t="shared" si="0"/>
        <v>3.7857142857142856</v>
      </c>
      <c r="V39" s="1040">
        <f t="shared" si="7"/>
        <v>95.359297860669216</v>
      </c>
      <c r="W39" s="1039">
        <f t="shared" si="1"/>
        <v>2.8324468085106385</v>
      </c>
      <c r="X39" s="1041">
        <f t="shared" si="11"/>
        <v>91.499409175283844</v>
      </c>
      <c r="Y39" s="1068">
        <v>35</v>
      </c>
      <c r="Z39" s="1068">
        <v>47.5</v>
      </c>
      <c r="AA39" s="1069"/>
      <c r="AB39" s="1069"/>
      <c r="AC39" s="335" t="e">
        <f>(AB39/#REF!)*100</f>
        <v>#REF!</v>
      </c>
      <c r="AD39" s="714"/>
      <c r="AE39" s="704"/>
      <c r="AF39" s="976"/>
      <c r="AG39" s="977"/>
      <c r="AH39" s="695"/>
      <c r="AI39" s="689"/>
      <c r="AJ39" s="40"/>
      <c r="AK39" s="17"/>
      <c r="AL39" s="48"/>
      <c r="AM39" s="48"/>
      <c r="AN39" s="40"/>
      <c r="AO39" s="1052">
        <v>962</v>
      </c>
    </row>
    <row r="40" spans="1:44" ht="15.75" customHeight="1" thickBot="1" x14ac:dyDescent="0.3">
      <c r="A40" s="968">
        <v>52</v>
      </c>
      <c r="B40" s="969" t="s">
        <v>132</v>
      </c>
      <c r="C40" s="970" t="s">
        <v>368</v>
      </c>
      <c r="D40" s="971">
        <v>880</v>
      </c>
      <c r="E40" s="965" t="s">
        <v>300</v>
      </c>
      <c r="F40" s="972" t="s">
        <v>36</v>
      </c>
      <c r="G40" s="1104" t="s">
        <v>468</v>
      </c>
      <c r="H40" s="1105"/>
      <c r="I40" s="982"/>
      <c r="J40" s="983"/>
      <c r="K40" s="973">
        <v>43373</v>
      </c>
      <c r="L40" s="974">
        <v>76</v>
      </c>
      <c r="M40" s="957">
        <v>644</v>
      </c>
      <c r="N40" s="958">
        <v>105</v>
      </c>
      <c r="O40" s="956">
        <v>9</v>
      </c>
      <c r="P40" s="975">
        <v>984</v>
      </c>
      <c r="Q40" s="1047">
        <f>AI2-K40</f>
        <v>380</v>
      </c>
      <c r="R40" s="1048">
        <v>47</v>
      </c>
      <c r="S40" s="1052">
        <v>1205</v>
      </c>
      <c r="T40" s="1039">
        <f t="shared" si="6"/>
        <v>4.4642857142857144</v>
      </c>
      <c r="U40" s="1043">
        <f t="shared" si="0"/>
        <v>3.9464285714285716</v>
      </c>
      <c r="V40" s="1040">
        <f t="shared" si="7"/>
        <v>99.407569939659894</v>
      </c>
      <c r="W40" s="1039">
        <f t="shared" si="1"/>
        <v>3.1710526315789473</v>
      </c>
      <c r="X40" s="1041">
        <f t="shared" si="11"/>
        <v>102.4377373588772</v>
      </c>
      <c r="Y40" s="1068">
        <v>43</v>
      </c>
      <c r="Z40" s="1068">
        <v>48.5</v>
      </c>
      <c r="AA40" s="1069"/>
      <c r="AB40" s="1069"/>
      <c r="AC40" s="335" t="e">
        <f>(AB40/#REF!)*100</f>
        <v>#REF!</v>
      </c>
      <c r="AD40" s="714"/>
      <c r="AE40" s="704"/>
      <c r="AF40" s="976"/>
      <c r="AG40" s="977"/>
      <c r="AH40" s="695"/>
      <c r="AI40" s="689"/>
      <c r="AJ40" s="40"/>
      <c r="AK40" s="17"/>
      <c r="AL40" s="48"/>
      <c r="AM40" s="48"/>
      <c r="AN40" s="40"/>
      <c r="AO40" s="1052">
        <v>1080</v>
      </c>
    </row>
    <row r="41" spans="1:44" ht="15.75" customHeight="1" thickBot="1" x14ac:dyDescent="0.3">
      <c r="A41" s="968">
        <v>57</v>
      </c>
      <c r="B41" s="969" t="s">
        <v>132</v>
      </c>
      <c r="C41" s="970" t="s">
        <v>440</v>
      </c>
      <c r="D41" s="1062" t="s">
        <v>441</v>
      </c>
      <c r="E41" s="965" t="s">
        <v>300</v>
      </c>
      <c r="F41" s="972" t="s">
        <v>36</v>
      </c>
      <c r="G41" s="1104" t="s">
        <v>458</v>
      </c>
      <c r="H41" s="1105"/>
      <c r="J41" s="983"/>
      <c r="K41" s="973">
        <v>43387</v>
      </c>
      <c r="L41" s="974">
        <v>76</v>
      </c>
      <c r="M41" s="954">
        <v>624</v>
      </c>
      <c r="N41" s="953">
        <v>110</v>
      </c>
      <c r="O41" s="956"/>
      <c r="P41" s="975">
        <v>882</v>
      </c>
      <c r="Q41" s="1047">
        <f>AI2-K41</f>
        <v>366</v>
      </c>
      <c r="R41" s="1048">
        <v>48</v>
      </c>
      <c r="S41" s="1052">
        <v>1180</v>
      </c>
      <c r="T41" s="1039">
        <f t="shared" si="6"/>
        <v>5.3571428571428568</v>
      </c>
      <c r="U41" s="1043">
        <f t="shared" si="0"/>
        <v>5.3214285714285712</v>
      </c>
      <c r="V41" s="1040">
        <f t="shared" si="7"/>
        <v>134.04278661546897</v>
      </c>
      <c r="W41" s="1039">
        <f t="shared" si="1"/>
        <v>3.2240437158469946</v>
      </c>
      <c r="X41" s="1041">
        <f t="shared" si="11"/>
        <v>104.14956223322798</v>
      </c>
      <c r="Y41" s="1068">
        <v>38.5</v>
      </c>
      <c r="Z41" s="1068">
        <v>49</v>
      </c>
      <c r="AA41" s="1069"/>
      <c r="AB41" s="1069"/>
      <c r="AC41" s="335" t="e">
        <f>(AB41/#REF!)*100</f>
        <v>#REF!</v>
      </c>
      <c r="AD41" s="714"/>
      <c r="AE41" s="704"/>
      <c r="AF41" s="976"/>
      <c r="AG41" s="977"/>
      <c r="AH41" s="695"/>
      <c r="AI41" s="689"/>
      <c r="AJ41" s="40"/>
      <c r="AK41" s="17"/>
      <c r="AL41" s="48"/>
      <c r="AM41" s="48"/>
      <c r="AN41" s="40"/>
      <c r="AO41" s="1052">
        <v>1030</v>
      </c>
    </row>
    <row r="42" spans="1:44" ht="15.75" customHeight="1" thickBot="1" x14ac:dyDescent="0.3">
      <c r="A42" s="968">
        <v>60</v>
      </c>
      <c r="B42" s="969" t="s">
        <v>133</v>
      </c>
      <c r="C42" s="970" t="s">
        <v>370</v>
      </c>
      <c r="D42" s="1062" t="s">
        <v>371</v>
      </c>
      <c r="E42" s="965" t="s">
        <v>361</v>
      </c>
      <c r="F42" s="972" t="s">
        <v>36</v>
      </c>
      <c r="G42" s="1104" t="s">
        <v>463</v>
      </c>
      <c r="H42" s="1105"/>
      <c r="I42" s="982"/>
      <c r="J42" s="983"/>
      <c r="K42" s="973">
        <v>43366</v>
      </c>
      <c r="L42" s="974">
        <v>78</v>
      </c>
      <c r="M42" s="957">
        <v>600</v>
      </c>
      <c r="N42" s="958">
        <v>103</v>
      </c>
      <c r="O42" s="956">
        <v>13</v>
      </c>
      <c r="P42" s="975">
        <v>906</v>
      </c>
      <c r="Q42" s="1047">
        <f>AI2-K42</f>
        <v>387</v>
      </c>
      <c r="R42" s="1048">
        <v>48</v>
      </c>
      <c r="S42" s="1052">
        <v>1080</v>
      </c>
      <c r="T42" s="1039">
        <f t="shared" si="6"/>
        <v>2.6785714285714284</v>
      </c>
      <c r="U42" s="1043">
        <f t="shared" si="0"/>
        <v>3.1071428571428572</v>
      </c>
      <c r="V42" s="1040">
        <f t="shared" si="7"/>
        <v>78.266593527153034</v>
      </c>
      <c r="W42" s="1039">
        <f t="shared" si="1"/>
        <v>2.7906976744186047</v>
      </c>
      <c r="X42" s="1041">
        <f t="shared" si="11"/>
        <v>90.150744447839429</v>
      </c>
      <c r="Y42" s="1068">
        <v>35</v>
      </c>
      <c r="Z42" s="1068">
        <v>49</v>
      </c>
      <c r="AA42" s="1069"/>
      <c r="AB42" s="1069"/>
      <c r="AC42" s="335" t="e">
        <f>(AB42/#REF!)*100</f>
        <v>#REF!</v>
      </c>
      <c r="AD42" s="714"/>
      <c r="AE42" s="704"/>
      <c r="AF42" s="976"/>
      <c r="AG42" s="977"/>
      <c r="AH42" s="695"/>
      <c r="AI42" s="689"/>
      <c r="AJ42" s="40"/>
      <c r="AK42" s="17"/>
      <c r="AL42" s="48"/>
      <c r="AM42" s="48"/>
      <c r="AN42" s="40"/>
      <c r="AO42" s="1052">
        <v>1005</v>
      </c>
    </row>
    <row r="43" spans="1:44" ht="15.75" customHeight="1" thickBot="1" x14ac:dyDescent="0.3">
      <c r="A43" s="968">
        <v>61</v>
      </c>
      <c r="B43" s="969" t="s">
        <v>133</v>
      </c>
      <c r="C43" s="970" t="s">
        <v>372</v>
      </c>
      <c r="D43" s="1062" t="s">
        <v>373</v>
      </c>
      <c r="E43" s="965" t="s">
        <v>361</v>
      </c>
      <c r="F43" s="972" t="s">
        <v>36</v>
      </c>
      <c r="G43" s="1104" t="s">
        <v>464</v>
      </c>
      <c r="H43" s="1105"/>
      <c r="I43" s="982"/>
      <c r="J43" s="983"/>
      <c r="K43" s="973">
        <v>43377</v>
      </c>
      <c r="L43" s="974">
        <v>88</v>
      </c>
      <c r="M43" s="957">
        <v>657</v>
      </c>
      <c r="N43" s="958">
        <v>107</v>
      </c>
      <c r="O43" s="956">
        <v>14</v>
      </c>
      <c r="P43" s="975">
        <v>963</v>
      </c>
      <c r="Q43" s="1047">
        <f>AI2-K43</f>
        <v>376</v>
      </c>
      <c r="R43" s="1048">
        <v>47</v>
      </c>
      <c r="S43" s="1052">
        <v>1180</v>
      </c>
      <c r="T43" s="1039">
        <f t="shared" si="6"/>
        <v>3.3928571428571428</v>
      </c>
      <c r="U43" s="1043">
        <f t="shared" si="0"/>
        <v>3.875</v>
      </c>
      <c r="V43" s="1040">
        <f t="shared" si="7"/>
        <v>97.608337904552926</v>
      </c>
      <c r="W43" s="1039">
        <f t="shared" si="1"/>
        <v>3.1382978723404253</v>
      </c>
      <c r="X43" s="1041">
        <f t="shared" si="11"/>
        <v>101.37962706745063</v>
      </c>
      <c r="Y43" s="1068">
        <v>39.5</v>
      </c>
      <c r="Z43" s="1068">
        <v>49</v>
      </c>
      <c r="AA43" s="1069"/>
      <c r="AB43" s="1069"/>
      <c r="AC43" s="335" t="e">
        <f>(AB43/#REF!)*100</f>
        <v>#REF!</v>
      </c>
      <c r="AD43" s="714"/>
      <c r="AE43" s="704"/>
      <c r="AF43" s="976"/>
      <c r="AG43" s="977"/>
      <c r="AH43" s="695"/>
      <c r="AI43" s="689"/>
      <c r="AJ43" s="40"/>
      <c r="AK43" s="17"/>
      <c r="AL43" s="48"/>
      <c r="AM43" s="48"/>
      <c r="AN43" s="40"/>
      <c r="AO43" s="1052">
        <v>1085</v>
      </c>
    </row>
    <row r="44" spans="1:44" ht="15.75" customHeight="1" thickBot="1" x14ac:dyDescent="0.3">
      <c r="A44" s="968">
        <v>62</v>
      </c>
      <c r="B44" s="969" t="s">
        <v>133</v>
      </c>
      <c r="C44" s="970" t="s">
        <v>374</v>
      </c>
      <c r="D44" s="1062">
        <v>1825</v>
      </c>
      <c r="E44" s="965" t="s">
        <v>361</v>
      </c>
      <c r="F44" s="972" t="s">
        <v>36</v>
      </c>
      <c r="G44" s="1104" t="s">
        <v>465</v>
      </c>
      <c r="H44" s="1105"/>
      <c r="I44" s="982"/>
      <c r="J44" s="983"/>
      <c r="K44" s="973">
        <v>43344</v>
      </c>
      <c r="L44" s="974" t="s">
        <v>207</v>
      </c>
      <c r="M44" s="957" t="s">
        <v>207</v>
      </c>
      <c r="N44" s="958"/>
      <c r="O44" s="956"/>
      <c r="P44" s="975">
        <v>916</v>
      </c>
      <c r="Q44" s="1047">
        <f>AI2-K44</f>
        <v>409</v>
      </c>
      <c r="R44" s="1048">
        <v>47.5</v>
      </c>
      <c r="S44" s="1052">
        <v>1085</v>
      </c>
      <c r="T44" s="1039">
        <f t="shared" si="6"/>
        <v>3.1071428571428572</v>
      </c>
      <c r="U44" s="1043">
        <f t="shared" si="0"/>
        <v>3.0178571428571428</v>
      </c>
      <c r="V44" s="1040">
        <f t="shared" si="7"/>
        <v>76.017553483269324</v>
      </c>
      <c r="W44" s="1039">
        <f t="shared" si="1"/>
        <v>2.6528117359413201</v>
      </c>
      <c r="X44" s="1041">
        <f t="shared" si="11"/>
        <v>85.696474780235292</v>
      </c>
      <c r="Y44" s="1068">
        <v>33</v>
      </c>
      <c r="Z44" s="1068">
        <v>49.5</v>
      </c>
      <c r="AA44" s="1069"/>
      <c r="AB44" s="1069"/>
      <c r="AC44" s="335" t="e">
        <f>(AB44/#REF!)*100</f>
        <v>#REF!</v>
      </c>
      <c r="AD44" s="714"/>
      <c r="AE44" s="704"/>
      <c r="AF44" s="976"/>
      <c r="AG44" s="977"/>
      <c r="AH44" s="695"/>
      <c r="AI44" s="689"/>
      <c r="AJ44" s="40"/>
      <c r="AK44" s="17"/>
      <c r="AL44" s="48"/>
      <c r="AM44" s="48"/>
      <c r="AN44" s="40"/>
      <c r="AO44" s="1052">
        <v>998</v>
      </c>
    </row>
    <row r="45" spans="1:44" ht="15.75" customHeight="1" thickBot="1" x14ac:dyDescent="0.3">
      <c r="A45" s="968">
        <v>63</v>
      </c>
      <c r="B45" s="969" t="s">
        <v>133</v>
      </c>
      <c r="C45" s="970" t="s">
        <v>375</v>
      </c>
      <c r="D45" s="1062">
        <v>1873</v>
      </c>
      <c r="E45" s="965" t="s">
        <v>361</v>
      </c>
      <c r="F45" s="972" t="s">
        <v>36</v>
      </c>
      <c r="G45" s="1104" t="s">
        <v>466</v>
      </c>
      <c r="H45" s="1105"/>
      <c r="I45" s="982"/>
      <c r="J45" s="983"/>
      <c r="K45" s="973">
        <v>43359</v>
      </c>
      <c r="L45" s="974" t="s">
        <v>207</v>
      </c>
      <c r="M45" s="957" t="s">
        <v>207</v>
      </c>
      <c r="N45" s="958"/>
      <c r="O45" s="956"/>
      <c r="P45" s="975">
        <v>929</v>
      </c>
      <c r="Q45" s="1047">
        <f>AI2-K45</f>
        <v>394</v>
      </c>
      <c r="R45" s="1048">
        <v>47</v>
      </c>
      <c r="S45" s="1052">
        <v>1090</v>
      </c>
      <c r="T45" s="1039">
        <f t="shared" si="6"/>
        <v>2.1428571428571428</v>
      </c>
      <c r="U45" s="1043">
        <f t="shared" si="0"/>
        <v>2.875</v>
      </c>
      <c r="V45" s="1040">
        <f t="shared" si="7"/>
        <v>72.419089413055389</v>
      </c>
      <c r="W45" s="1039">
        <f t="shared" si="1"/>
        <v>2.766497461928934</v>
      </c>
      <c r="X45" s="1041">
        <f t="shared" si="11"/>
        <v>89.368980377966039</v>
      </c>
      <c r="Y45" s="1068">
        <v>37</v>
      </c>
      <c r="Z45" s="1068">
        <v>49</v>
      </c>
      <c r="AA45" s="1069"/>
      <c r="AB45" s="1069"/>
      <c r="AC45" s="335" t="e">
        <f>(AB45/#REF!)*100</f>
        <v>#REF!</v>
      </c>
      <c r="AD45" s="714"/>
      <c r="AE45" s="704"/>
      <c r="AF45" s="976"/>
      <c r="AG45" s="977"/>
      <c r="AH45" s="695"/>
      <c r="AI45" s="689"/>
      <c r="AJ45" s="40"/>
      <c r="AK45" s="17"/>
      <c r="AL45" s="48"/>
      <c r="AM45" s="48"/>
      <c r="AN45" s="40"/>
      <c r="AO45" s="1052">
        <v>1030</v>
      </c>
    </row>
    <row r="46" spans="1:44" ht="15.75" customHeight="1" thickBot="1" x14ac:dyDescent="0.3">
      <c r="A46" s="968">
        <v>64</v>
      </c>
      <c r="B46" s="969" t="s">
        <v>133</v>
      </c>
      <c r="C46" s="970" t="s">
        <v>375</v>
      </c>
      <c r="D46" s="1062">
        <v>1850</v>
      </c>
      <c r="E46" s="965" t="s">
        <v>361</v>
      </c>
      <c r="F46" s="972" t="s">
        <v>36</v>
      </c>
      <c r="G46" s="1104" t="s">
        <v>467</v>
      </c>
      <c r="H46" s="1105"/>
      <c r="I46" s="982"/>
      <c r="J46" s="983"/>
      <c r="K46" s="973">
        <v>43359</v>
      </c>
      <c r="L46" s="974" t="s">
        <v>207</v>
      </c>
      <c r="M46" s="957" t="s">
        <v>207</v>
      </c>
      <c r="N46" s="958"/>
      <c r="O46" s="956"/>
      <c r="P46" s="975">
        <v>850</v>
      </c>
      <c r="Q46" s="1047">
        <f>AI2-K46</f>
        <v>394</v>
      </c>
      <c r="R46" s="1048">
        <v>48</v>
      </c>
      <c r="S46" s="1052">
        <v>1015</v>
      </c>
      <c r="T46" s="1039">
        <f t="shared" si="6"/>
        <v>2.3214285714285716</v>
      </c>
      <c r="U46" s="1043">
        <f t="shared" si="0"/>
        <v>2.9464285714285716</v>
      </c>
      <c r="V46" s="1040">
        <f t="shared" si="7"/>
        <v>74.218321448162357</v>
      </c>
      <c r="W46" s="1039">
        <f t="shared" si="1"/>
        <v>2.5761421319796955</v>
      </c>
      <c r="X46" s="1041">
        <f t="shared" si="11"/>
        <v>83.219738608839933</v>
      </c>
      <c r="Y46" s="1068">
        <v>33.5</v>
      </c>
      <c r="Z46" s="1068">
        <v>50</v>
      </c>
      <c r="AA46" s="1069"/>
      <c r="AB46" s="1069"/>
      <c r="AC46" s="335" t="e">
        <f>(AB46/#REF!)*100</f>
        <v>#REF!</v>
      </c>
      <c r="AD46" s="714"/>
      <c r="AE46" s="704"/>
      <c r="AF46" s="976"/>
      <c r="AG46" s="977"/>
      <c r="AH46" s="695"/>
      <c r="AI46" s="689"/>
      <c r="AJ46" s="40"/>
      <c r="AK46" s="17"/>
      <c r="AL46" s="48"/>
      <c r="AM46" s="48"/>
      <c r="AN46" s="40"/>
      <c r="AO46" s="1052">
        <v>950</v>
      </c>
    </row>
    <row r="47" spans="1:44" ht="15.75" customHeight="1" thickBot="1" x14ac:dyDescent="0.25">
      <c r="A47" s="1004"/>
      <c r="B47" s="1005">
        <f>COUNTA(A6:A46)</f>
        <v>41</v>
      </c>
      <c r="C47" s="1023"/>
      <c r="D47" s="1023"/>
      <c r="E47" s="1023"/>
      <c r="F47" s="1024"/>
      <c r="G47" s="1025"/>
      <c r="H47" s="1026"/>
      <c r="I47" s="1026"/>
      <c r="J47" s="1026"/>
      <c r="K47" s="1027"/>
      <c r="L47" s="1012">
        <f>AVERAGEA(L6:L46)</f>
        <v>70.341463414634148</v>
      </c>
      <c r="M47" s="1013">
        <f>AVERAGEA(M6:M46)</f>
        <v>633.41666666666663</v>
      </c>
      <c r="N47" s="1028"/>
      <c r="O47" s="1029"/>
      <c r="P47" s="1016">
        <f t="shared" ref="P47:U47" si="16">AVERAGEA(P6:P46)</f>
        <v>985.97560975609758</v>
      </c>
      <c r="Q47" s="1013">
        <f t="shared" si="16"/>
        <v>390.70731707317071</v>
      </c>
      <c r="R47" s="1017">
        <f t="shared" si="16"/>
        <v>47.81707317073171</v>
      </c>
      <c r="S47" s="1018">
        <f>AVERAGEA(S6:S46)</f>
        <v>1208.2926829268292</v>
      </c>
      <c r="T47" s="1019">
        <f>AVERAGEA(T6:T46)</f>
        <v>3.4651567944250865</v>
      </c>
      <c r="U47" s="1019">
        <f t="shared" si="16"/>
        <v>3.9699477351916381</v>
      </c>
      <c r="V47" s="1030">
        <f>IF(AK$2=0," ",IF(U47=0," ",(U47/U$47)*100))</f>
        <v>100</v>
      </c>
      <c r="W47" s="1019">
        <f>AVERAGEA(W6:W46)</f>
        <v>3.0955902710634655</v>
      </c>
      <c r="X47" s="1031"/>
      <c r="Y47" s="1070">
        <f>AVERAGEA(Y6:Y46)</f>
        <v>37.256097560975611</v>
      </c>
      <c r="Z47" s="1070">
        <f>AVERAGEA(Z6:Z46)</f>
        <v>49.609756097560975</v>
      </c>
      <c r="AA47" s="1071" t="e">
        <f>AVERAGEA(AA6:AA46)</f>
        <v>#DIV/0!</v>
      </c>
      <c r="AB47" s="1071" t="e">
        <f>AVERAGEA(AB6:AB46)</f>
        <v>#DIV/0!</v>
      </c>
      <c r="AC47" s="1022"/>
      <c r="AD47" s="722"/>
      <c r="AE47" s="705"/>
      <c r="AF47" s="542"/>
      <c r="AG47" s="645"/>
      <c r="AH47" s="543"/>
      <c r="AI47" s="544"/>
      <c r="AJ47" s="542"/>
      <c r="AK47" s="542"/>
      <c r="AL47" s="542"/>
      <c r="AM47" s="542"/>
      <c r="AN47" s="542"/>
      <c r="AO47" s="901"/>
      <c r="AP47" s="53"/>
      <c r="AQ47" s="123"/>
      <c r="AR47" s="129"/>
    </row>
    <row r="48" spans="1:44" ht="15.75" customHeight="1" thickBot="1" x14ac:dyDescent="0.25">
      <c r="A48" s="1108" t="s">
        <v>484</v>
      </c>
      <c r="B48" s="1109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  <c r="T48" s="1109"/>
      <c r="U48" s="1109"/>
      <c r="V48" s="1109"/>
      <c r="W48" s="1109"/>
      <c r="X48" s="1109"/>
      <c r="Y48" s="1064"/>
      <c r="Z48" s="1064"/>
      <c r="AA48" s="1064"/>
      <c r="AB48" s="1064"/>
      <c r="AC48" s="747"/>
      <c r="AD48" s="717"/>
      <c r="AE48" s="33"/>
      <c r="AF48" s="33"/>
      <c r="AG48" s="645"/>
      <c r="AH48" s="74"/>
      <c r="AI48" s="33"/>
      <c r="AJ48" s="33"/>
      <c r="AK48" s="33"/>
      <c r="AL48" s="33"/>
      <c r="AM48" s="33"/>
      <c r="AN48" s="33"/>
      <c r="AO48" s="901"/>
      <c r="AP48" s="53"/>
      <c r="AQ48" s="123"/>
      <c r="AR48" s="129"/>
    </row>
    <row r="49" spans="1:44" ht="15.75" customHeight="1" thickBot="1" x14ac:dyDescent="0.3">
      <c r="A49" s="881">
        <v>17</v>
      </c>
      <c r="B49" s="882" t="s">
        <v>443</v>
      </c>
      <c r="C49" s="891" t="s">
        <v>298</v>
      </c>
      <c r="D49" s="978" t="s">
        <v>450</v>
      </c>
      <c r="E49" s="967" t="s">
        <v>300</v>
      </c>
      <c r="F49" s="919" t="s">
        <v>36</v>
      </c>
      <c r="G49" s="1110">
        <v>19435143</v>
      </c>
      <c r="H49" s="1112"/>
      <c r="I49" s="1112"/>
      <c r="J49" s="1113"/>
      <c r="K49" s="921">
        <v>43405</v>
      </c>
      <c r="L49" s="915"/>
      <c r="M49" s="922"/>
      <c r="N49" s="917"/>
      <c r="O49" s="915"/>
      <c r="P49" s="890">
        <v>758</v>
      </c>
      <c r="Q49" s="1044">
        <f>AI2-K49</f>
        <v>348</v>
      </c>
      <c r="R49" s="951">
        <v>46</v>
      </c>
      <c r="S49" s="1038">
        <v>1045</v>
      </c>
      <c r="T49" s="1039">
        <f>(S49-AO49)/$AM$2</f>
        <v>5.3928571428571432</v>
      </c>
      <c r="U49" s="1043">
        <f t="shared" ref="U49" si="17">IF(AK$2=0," ",IF(S49=0," ",IF(P49=0," ",(S49-P49)/AK$2)))</f>
        <v>5.125</v>
      </c>
      <c r="V49" s="1040">
        <f>IF(U49=0," ",(U49/U$61)*100)</f>
        <v>135.64395431272155</v>
      </c>
      <c r="W49" s="1043">
        <f t="shared" ref="W49" si="18">IF(AK$2=0,P49/Q49,S49/Q49)</f>
        <v>3.0028735632183907</v>
      </c>
      <c r="X49" s="1041">
        <f>IF(W49=0," ",(W49/W$61)*100)</f>
        <v>94.713706256265809</v>
      </c>
      <c r="Y49" s="1043"/>
      <c r="Z49" s="1066">
        <v>47.5</v>
      </c>
      <c r="AA49" s="1067"/>
      <c r="AB49" s="1050"/>
      <c r="AC49" s="335" t="e">
        <f>(AB49/#REF!)*100</f>
        <v>#REF!</v>
      </c>
      <c r="AD49" s="291"/>
      <c r="AE49" s="737"/>
      <c r="AF49" s="119"/>
      <c r="AG49" s="39">
        <f t="shared" ref="AG49" si="19">+AF49-K49</f>
        <v>-43405</v>
      </c>
      <c r="AH49" s="203"/>
      <c r="AI49" s="205"/>
      <c r="AJ49" s="40" t="str">
        <f t="shared" ref="AJ49" si="20">IF(AI49="ET","ET",IF(AI49=0," ",K49-AI49))</f>
        <v xml:space="preserve"> </v>
      </c>
      <c r="AK49" s="17"/>
      <c r="AL49" s="48">
        <f t="shared" ref="AL49" si="21">IF(AJ49="ET",0,IF(AJ49=0,0,IF(AJ49&lt;761,1.32,IF(AJ49&lt;1126,0.74,IF(AJ49&lt;1491,0.39,IF(AJ49&lt;1856,0.14,IF(AJ49&lt;2951,0,IF(AJ49&lt;3316,0.08,0))))))))</f>
        <v>0</v>
      </c>
      <c r="AM49" s="48">
        <f t="shared" ref="AM49" si="22">IF(AJ49="ET",0,IF(AJ49=0,0,IF(AJ49&lt;3316,0,IF(AJ49&lt;3681,0.16,IF(AJ49&lt;4046,0.26,IF(AJ49&lt;4411,0.38,0.52))))))</f>
        <v>0.52</v>
      </c>
      <c r="AN49" s="40">
        <v>0</v>
      </c>
      <c r="AO49" s="1038">
        <v>894</v>
      </c>
    </row>
    <row r="50" spans="1:44" ht="15.75" customHeight="1" thickBot="1" x14ac:dyDescent="0.3">
      <c r="A50" s="881">
        <v>65</v>
      </c>
      <c r="B50" s="882" t="s">
        <v>133</v>
      </c>
      <c r="C50" s="891" t="s">
        <v>315</v>
      </c>
      <c r="D50" s="897">
        <v>409</v>
      </c>
      <c r="E50" s="964" t="s">
        <v>300</v>
      </c>
      <c r="F50" s="898" t="s">
        <v>36</v>
      </c>
      <c r="G50" s="1110">
        <v>19454417</v>
      </c>
      <c r="H50" s="1111"/>
      <c r="I50" s="1111"/>
      <c r="J50" s="913"/>
      <c r="K50" s="904">
        <v>43412</v>
      </c>
      <c r="L50" s="889">
        <v>82</v>
      </c>
      <c r="M50" s="916">
        <v>721</v>
      </c>
      <c r="N50" s="917">
        <v>110</v>
      </c>
      <c r="O50" s="830">
        <v>14</v>
      </c>
      <c r="P50" s="901">
        <v>836</v>
      </c>
      <c r="Q50" s="1058">
        <f>AI2-K50</f>
        <v>341</v>
      </c>
      <c r="R50" s="1048">
        <v>45</v>
      </c>
      <c r="S50" s="1054">
        <v>1070</v>
      </c>
      <c r="T50" s="1039">
        <f t="shared" ref="T50:T60" si="23">(S50-AO50)/$AM$2</f>
        <v>3.3571428571428572</v>
      </c>
      <c r="U50" s="1039">
        <f>IF(AK$2=0," ",IF(S50=0," ",IF(P50=0," ",(S50-P50)/AK$2)))</f>
        <v>4.1785714285714288</v>
      </c>
      <c r="V50" s="1040">
        <f t="shared" ref="V50:V59" si="24">IF(U50=0," ",(U50/U$61)*100)</f>
        <v>110.59472233162666</v>
      </c>
      <c r="W50" s="1039">
        <f>IF(AK$2=0,P50/Q50,S50/Q50)</f>
        <v>3.1378299120234603</v>
      </c>
      <c r="X50" s="1041">
        <f t="shared" ref="X50:X59" si="25">IF(W50=0," ",(W50/W$61)*100)</f>
        <v>98.970367653771291</v>
      </c>
      <c r="Y50" s="1072"/>
      <c r="Z50" s="1073">
        <v>46.5</v>
      </c>
      <c r="AA50" s="1073"/>
      <c r="AB50" s="1054"/>
      <c r="AC50" s="335" t="e">
        <f>(AB50/#REF!)*100</f>
        <v>#REF!</v>
      </c>
      <c r="AD50" s="774"/>
      <c r="AE50" s="706"/>
      <c r="AF50" s="119"/>
      <c r="AG50" s="215">
        <f>+AF50-K50</f>
        <v>-43412</v>
      </c>
      <c r="AH50" s="72"/>
      <c r="AI50" s="42"/>
      <c r="AJ50" s="40" t="str">
        <f>IF(AI50="ET","ET",IF(AI50=0," ",K50-AI50))</f>
        <v xml:space="preserve"> </v>
      </c>
      <c r="AK50" s="17"/>
      <c r="AL50" s="48">
        <f>IF(AJ50="ET",0,IF(AJ50=0," ",IF(AJ50&lt;1004,1.3,IF(AJ50&lt;1339,0.8,IF(AJ50&lt;1704,0.4,0)))))</f>
        <v>0</v>
      </c>
      <c r="AM50" s="48"/>
      <c r="AN50" s="40">
        <v>0</v>
      </c>
      <c r="AO50" s="1054">
        <v>976</v>
      </c>
      <c r="AP50" s="53"/>
      <c r="AQ50" s="123"/>
      <c r="AR50" s="129"/>
    </row>
    <row r="51" spans="1:44" ht="15.75" customHeight="1" thickBot="1" x14ac:dyDescent="0.3">
      <c r="A51" s="881">
        <v>66</v>
      </c>
      <c r="B51" s="882" t="s">
        <v>133</v>
      </c>
      <c r="C51" s="891" t="s">
        <v>322</v>
      </c>
      <c r="D51" s="897" t="s">
        <v>321</v>
      </c>
      <c r="E51" s="964" t="s">
        <v>300</v>
      </c>
      <c r="F51" s="898" t="s">
        <v>36</v>
      </c>
      <c r="G51" s="1110">
        <v>19442192</v>
      </c>
      <c r="H51" s="1111"/>
      <c r="I51" s="1111"/>
      <c r="J51" s="913"/>
      <c r="K51" s="904">
        <v>43426</v>
      </c>
      <c r="L51" s="889">
        <v>90</v>
      </c>
      <c r="M51" s="916">
        <v>741</v>
      </c>
      <c r="N51" s="917">
        <v>103</v>
      </c>
      <c r="O51" s="915">
        <v>15</v>
      </c>
      <c r="P51" s="901">
        <v>899</v>
      </c>
      <c r="Q51" s="1058">
        <f>AI2-K51</f>
        <v>327</v>
      </c>
      <c r="R51" s="1059">
        <v>48.5</v>
      </c>
      <c r="S51" s="1054">
        <v>1125</v>
      </c>
      <c r="T51" s="1039">
        <f t="shared" si="23"/>
        <v>4.1071428571428568</v>
      </c>
      <c r="U51" s="1039">
        <f t="shared" ref="U51:U52" si="26">IF(AK$2=0," ",IF(S51=0," ",IF(P51=0," ",(S51-P51)/AK$2)))</f>
        <v>4.0357142857142856</v>
      </c>
      <c r="V51" s="1040">
        <f t="shared" si="24"/>
        <v>106.81370618353685</v>
      </c>
      <c r="W51" s="1039">
        <f t="shared" ref="W51:W52" si="27">IF(AK$2=0,P51/Q51,S51/Q51)</f>
        <v>3.4403669724770642</v>
      </c>
      <c r="X51" s="1041">
        <f t="shared" si="25"/>
        <v>108.51269625075885</v>
      </c>
      <c r="Y51" s="1074"/>
      <c r="Z51" s="1075">
        <v>50.5</v>
      </c>
      <c r="AA51" s="1075"/>
      <c r="AB51" s="1076"/>
      <c r="AC51" s="335" t="e">
        <f>(AB51/#REF!)*100</f>
        <v>#REF!</v>
      </c>
      <c r="AD51" s="911"/>
      <c r="AE51" s="912"/>
      <c r="AF51" s="119"/>
      <c r="AG51" s="215"/>
      <c r="AH51" s="72"/>
      <c r="AI51" s="42"/>
      <c r="AJ51" s="40"/>
      <c r="AK51" s="17"/>
      <c r="AL51" s="48"/>
      <c r="AM51" s="48"/>
      <c r="AN51" s="40">
        <v>0</v>
      </c>
      <c r="AO51" s="1054">
        <v>1010</v>
      </c>
      <c r="AP51" s="53"/>
      <c r="AQ51" s="123"/>
      <c r="AR51" s="129"/>
    </row>
    <row r="52" spans="1:44" ht="15.75" customHeight="1" thickBot="1" x14ac:dyDescent="0.3">
      <c r="A52" s="959">
        <v>68</v>
      </c>
      <c r="B52" s="882" t="s">
        <v>133</v>
      </c>
      <c r="C52" s="979" t="s">
        <v>315</v>
      </c>
      <c r="D52" s="978">
        <v>349</v>
      </c>
      <c r="E52" s="967" t="s">
        <v>300</v>
      </c>
      <c r="F52" s="907" t="s">
        <v>36</v>
      </c>
      <c r="G52" s="1110">
        <v>19454411</v>
      </c>
      <c r="H52" s="1111"/>
      <c r="I52" s="1111"/>
      <c r="J52" s="913"/>
      <c r="K52" s="904">
        <v>43406</v>
      </c>
      <c r="L52" s="889">
        <v>76</v>
      </c>
      <c r="M52" s="905">
        <v>697</v>
      </c>
      <c r="N52" s="888">
        <v>107</v>
      </c>
      <c r="O52" s="915">
        <v>14</v>
      </c>
      <c r="P52" s="901">
        <v>859</v>
      </c>
      <c r="Q52" s="1058">
        <f>AI2-K52</f>
        <v>347</v>
      </c>
      <c r="R52" s="1059">
        <v>47</v>
      </c>
      <c r="S52" s="1054">
        <v>1085</v>
      </c>
      <c r="T52" s="1039">
        <f t="shared" si="23"/>
        <v>2.8571428571428572</v>
      </c>
      <c r="U52" s="1039">
        <f t="shared" si="26"/>
        <v>4.0357142857142856</v>
      </c>
      <c r="V52" s="1040">
        <f t="shared" si="24"/>
        <v>106.81370618353685</v>
      </c>
      <c r="W52" s="1055">
        <f t="shared" si="27"/>
        <v>3.1268011527377522</v>
      </c>
      <c r="X52" s="1041">
        <f t="shared" si="25"/>
        <v>98.622509295646466</v>
      </c>
      <c r="Y52" s="1074"/>
      <c r="Z52" s="1075">
        <v>48</v>
      </c>
      <c r="AA52" s="1075"/>
      <c r="AB52" s="1076"/>
      <c r="AC52" s="335" t="e">
        <f>(AB52/#REF!)*100</f>
        <v>#REF!</v>
      </c>
      <c r="AD52" s="911"/>
      <c r="AE52" s="912"/>
      <c r="AF52" s="119"/>
      <c r="AG52" s="215"/>
      <c r="AH52" s="72"/>
      <c r="AI52" s="42"/>
      <c r="AJ52" s="40"/>
      <c r="AK52" s="17"/>
      <c r="AL52" s="48"/>
      <c r="AM52" s="48"/>
      <c r="AN52" s="40">
        <v>0</v>
      </c>
      <c r="AO52" s="1054">
        <v>1005</v>
      </c>
      <c r="AP52" s="53"/>
      <c r="AQ52" s="123"/>
      <c r="AR52" s="129"/>
    </row>
    <row r="53" spans="1:44" ht="15.75" customHeight="1" thickBot="1" x14ac:dyDescent="0.3">
      <c r="A53" s="881">
        <v>69</v>
      </c>
      <c r="B53" s="882" t="s">
        <v>133</v>
      </c>
      <c r="C53" s="918" t="s">
        <v>323</v>
      </c>
      <c r="D53" s="978" t="s">
        <v>353</v>
      </c>
      <c r="E53" s="967" t="s">
        <v>300</v>
      </c>
      <c r="F53" s="898" t="s">
        <v>36</v>
      </c>
      <c r="G53" s="1110">
        <v>19470805</v>
      </c>
      <c r="H53" s="1111"/>
      <c r="I53" s="1111"/>
      <c r="J53" s="913"/>
      <c r="K53" s="904">
        <v>43413</v>
      </c>
      <c r="L53" s="889">
        <v>72</v>
      </c>
      <c r="M53" s="916">
        <v>704</v>
      </c>
      <c r="N53" s="917">
        <v>100</v>
      </c>
      <c r="O53" s="889">
        <v>11</v>
      </c>
      <c r="P53" s="901">
        <v>983</v>
      </c>
      <c r="Q53" s="1058">
        <f>AI2-K53</f>
        <v>340</v>
      </c>
      <c r="R53" s="1059">
        <v>45</v>
      </c>
      <c r="S53" s="1054">
        <v>1150</v>
      </c>
      <c r="T53" s="1039">
        <f t="shared" si="23"/>
        <v>1.25</v>
      </c>
      <c r="U53" s="1039">
        <f t="shared" ref="U53:U56" si="28">IF(AK$2=0," ",IF(S53=0," ",IF(P53=0," ",(S53-P53)/AK$2)))</f>
        <v>2.9821428571428572</v>
      </c>
      <c r="V53" s="1040">
        <f t="shared" si="24"/>
        <v>78.928712091374578</v>
      </c>
      <c r="W53" s="1055">
        <f t="shared" ref="W53:W56" si="29">IF(AK$2=0,P53/Q53,S53/Q53)</f>
        <v>3.3823529411764706</v>
      </c>
      <c r="X53" s="1041">
        <f t="shared" si="25"/>
        <v>106.68287431398136</v>
      </c>
      <c r="Y53" s="1074"/>
      <c r="Z53" s="1075">
        <v>47.5</v>
      </c>
      <c r="AA53" s="1075"/>
      <c r="AB53" s="1076"/>
      <c r="AC53" s="335" t="e">
        <f>(AB53/#REF!)*100</f>
        <v>#REF!</v>
      </c>
      <c r="AD53" s="911"/>
      <c r="AE53" s="912"/>
      <c r="AF53" s="119"/>
      <c r="AG53" s="215"/>
      <c r="AH53" s="72"/>
      <c r="AI53" s="42"/>
      <c r="AJ53" s="40"/>
      <c r="AK53" s="17"/>
      <c r="AL53" s="48"/>
      <c r="AM53" s="48"/>
      <c r="AN53" s="40">
        <v>0</v>
      </c>
      <c r="AO53" s="1054">
        <v>1115</v>
      </c>
    </row>
    <row r="54" spans="1:44" ht="15.75" customHeight="1" thickBot="1" x14ac:dyDescent="0.3">
      <c r="A54" s="959">
        <v>70</v>
      </c>
      <c r="B54" s="882" t="s">
        <v>133</v>
      </c>
      <c r="C54" s="979" t="s">
        <v>354</v>
      </c>
      <c r="D54" s="978" t="s">
        <v>355</v>
      </c>
      <c r="E54" s="967" t="s">
        <v>300</v>
      </c>
      <c r="F54" s="907" t="s">
        <v>36</v>
      </c>
      <c r="G54" s="1110">
        <v>19470806</v>
      </c>
      <c r="H54" s="1111"/>
      <c r="I54" s="1111"/>
      <c r="J54" s="913"/>
      <c r="K54" s="904">
        <v>43436</v>
      </c>
      <c r="L54" s="889">
        <v>72</v>
      </c>
      <c r="M54" s="905">
        <v>665</v>
      </c>
      <c r="N54" s="917">
        <v>101</v>
      </c>
      <c r="O54" s="915">
        <v>86</v>
      </c>
      <c r="P54" s="901">
        <v>786</v>
      </c>
      <c r="Q54" s="1058">
        <f>AI2-K54</f>
        <v>317</v>
      </c>
      <c r="R54" s="1059">
        <v>46</v>
      </c>
      <c r="S54" s="1054">
        <v>950</v>
      </c>
      <c r="T54" s="1039">
        <f t="shared" si="23"/>
        <v>1.7142857142857142</v>
      </c>
      <c r="U54" s="1039">
        <f t="shared" si="28"/>
        <v>2.9285714285714284</v>
      </c>
      <c r="V54" s="1040">
        <f t="shared" si="24"/>
        <v>77.510831035840894</v>
      </c>
      <c r="W54" s="1055">
        <f t="shared" si="29"/>
        <v>2.9968454258675079</v>
      </c>
      <c r="X54" s="1041">
        <f t="shared" si="25"/>
        <v>94.523572633153137</v>
      </c>
      <c r="Y54" s="1074"/>
      <c r="Z54" s="1075">
        <v>48</v>
      </c>
      <c r="AA54" s="1075"/>
      <c r="AB54" s="1076"/>
      <c r="AC54" s="335" t="e">
        <f>(AB54/#REF!)*100</f>
        <v>#REF!</v>
      </c>
      <c r="AD54" s="911"/>
      <c r="AE54" s="912"/>
      <c r="AF54" s="119"/>
      <c r="AG54" s="215"/>
      <c r="AH54" s="72"/>
      <c r="AI54" s="42"/>
      <c r="AJ54" s="40"/>
      <c r="AK54" s="17"/>
      <c r="AL54" s="48"/>
      <c r="AM54" s="48"/>
      <c r="AN54" s="40">
        <v>0</v>
      </c>
      <c r="AO54" s="1054">
        <v>902</v>
      </c>
    </row>
    <row r="55" spans="1:44" ht="15.75" customHeight="1" thickBot="1" x14ac:dyDescent="0.3">
      <c r="A55" s="881">
        <v>71</v>
      </c>
      <c r="B55" s="882" t="s">
        <v>133</v>
      </c>
      <c r="C55" s="895" t="s">
        <v>356</v>
      </c>
      <c r="D55" s="906" t="s">
        <v>357</v>
      </c>
      <c r="E55" s="965" t="s">
        <v>300</v>
      </c>
      <c r="F55" s="907" t="s">
        <v>36</v>
      </c>
      <c r="G55" s="1126">
        <v>19470808</v>
      </c>
      <c r="H55" s="1127"/>
      <c r="I55" s="1127"/>
      <c r="J55" s="914"/>
      <c r="K55" s="908">
        <v>43438</v>
      </c>
      <c r="L55" s="896">
        <v>80</v>
      </c>
      <c r="M55" s="909">
        <v>679</v>
      </c>
      <c r="N55" s="910">
        <v>103</v>
      </c>
      <c r="O55" s="889">
        <v>86</v>
      </c>
      <c r="P55" s="901">
        <v>880</v>
      </c>
      <c r="Q55" s="1058">
        <f>AI2-K55</f>
        <v>315</v>
      </c>
      <c r="R55" s="1059">
        <v>47</v>
      </c>
      <c r="S55" s="1054">
        <v>1070</v>
      </c>
      <c r="T55" s="1039">
        <f t="shared" si="23"/>
        <v>3.2857142857142856</v>
      </c>
      <c r="U55" s="1039">
        <f t="shared" si="28"/>
        <v>3.3928571428571428</v>
      </c>
      <c r="V55" s="1040">
        <f t="shared" si="24"/>
        <v>89.799133517132745</v>
      </c>
      <c r="W55" s="1039">
        <f t="shared" si="29"/>
        <v>3.3968253968253967</v>
      </c>
      <c r="X55" s="1041">
        <f t="shared" si="25"/>
        <v>107.13935038074925</v>
      </c>
      <c r="Y55" s="1074"/>
      <c r="Z55" s="1075">
        <v>48</v>
      </c>
      <c r="AA55" s="1075"/>
      <c r="AB55" s="1076"/>
      <c r="AC55" s="335" t="e">
        <f>(AB55/#REF!)*100</f>
        <v>#REF!</v>
      </c>
      <c r="AD55" s="911"/>
      <c r="AE55" s="912"/>
      <c r="AF55" s="119"/>
      <c r="AG55" s="215"/>
      <c r="AH55" s="72"/>
      <c r="AI55" s="42"/>
      <c r="AJ55" s="40"/>
      <c r="AK55" s="17"/>
      <c r="AL55" s="48"/>
      <c r="AM55" s="48"/>
      <c r="AN55" s="40">
        <v>0</v>
      </c>
      <c r="AO55" s="1054">
        <v>978</v>
      </c>
    </row>
    <row r="56" spans="1:44" ht="15.75" customHeight="1" thickBot="1" x14ac:dyDescent="0.3">
      <c r="A56" s="881">
        <v>72</v>
      </c>
      <c r="B56" s="882" t="s">
        <v>133</v>
      </c>
      <c r="C56" s="918" t="s">
        <v>476</v>
      </c>
      <c r="D56" s="897" t="s">
        <v>358</v>
      </c>
      <c r="E56" s="964" t="s">
        <v>300</v>
      </c>
      <c r="F56" s="898" t="s">
        <v>36</v>
      </c>
      <c r="G56" s="1110">
        <v>19470810</v>
      </c>
      <c r="H56" s="1111"/>
      <c r="I56" s="1111"/>
      <c r="J56" s="913"/>
      <c r="K56" s="904">
        <v>43450</v>
      </c>
      <c r="L56" s="889">
        <v>76</v>
      </c>
      <c r="M56" s="916">
        <v>718</v>
      </c>
      <c r="N56" s="917">
        <v>109</v>
      </c>
      <c r="O56" s="889">
        <v>86</v>
      </c>
      <c r="P56" s="901">
        <v>836</v>
      </c>
      <c r="Q56" s="1058">
        <f>AI2-K56</f>
        <v>303</v>
      </c>
      <c r="R56" s="1059">
        <v>45</v>
      </c>
      <c r="S56" s="1054">
        <v>1050</v>
      </c>
      <c r="T56" s="1039">
        <f t="shared" si="23"/>
        <v>2.5</v>
      </c>
      <c r="U56" s="1039">
        <f t="shared" si="28"/>
        <v>3.8214285714285716</v>
      </c>
      <c r="V56" s="1040">
        <f t="shared" si="24"/>
        <v>101.14218196140214</v>
      </c>
      <c r="W56" s="1039">
        <f t="shared" si="29"/>
        <v>3.4653465346534653</v>
      </c>
      <c r="X56" s="1041">
        <f t="shared" si="25"/>
        <v>109.30057721363566</v>
      </c>
      <c r="Y56" s="1074"/>
      <c r="Z56" s="1075">
        <v>48</v>
      </c>
      <c r="AA56" s="1075"/>
      <c r="AB56" s="1076"/>
      <c r="AC56" s="335" t="e">
        <f>(AB56/#REF!)*100</f>
        <v>#REF!</v>
      </c>
      <c r="AD56" s="911"/>
      <c r="AE56" s="912"/>
      <c r="AF56" s="119"/>
      <c r="AG56" s="215"/>
      <c r="AH56" s="72"/>
      <c r="AI56" s="42"/>
      <c r="AJ56" s="40"/>
      <c r="AK56" s="17"/>
      <c r="AL56" s="48"/>
      <c r="AM56" s="48"/>
      <c r="AN56" s="40">
        <v>0</v>
      </c>
      <c r="AO56" s="1054">
        <v>980</v>
      </c>
    </row>
    <row r="57" spans="1:44" ht="15.75" customHeight="1" thickBot="1" x14ac:dyDescent="0.3">
      <c r="A57" s="881">
        <v>73</v>
      </c>
      <c r="B57" s="882" t="s">
        <v>133</v>
      </c>
      <c r="C57" s="918" t="s">
        <v>360</v>
      </c>
      <c r="D57" s="978">
        <v>802</v>
      </c>
      <c r="E57" s="967" t="s">
        <v>361</v>
      </c>
      <c r="F57" s="919" t="s">
        <v>36</v>
      </c>
      <c r="G57" s="1123">
        <v>44015306</v>
      </c>
      <c r="H57" s="1111"/>
      <c r="I57" s="1111"/>
      <c r="J57" s="1124"/>
      <c r="K57" s="920">
        <v>43445</v>
      </c>
      <c r="L57" s="915">
        <v>51</v>
      </c>
      <c r="M57" s="916">
        <v>692</v>
      </c>
      <c r="N57" s="917"/>
      <c r="O57" s="915"/>
      <c r="P57" s="901">
        <v>711</v>
      </c>
      <c r="Q57" s="1045">
        <f>AI2-K57</f>
        <v>308</v>
      </c>
      <c r="R57" s="1046">
        <v>46.5</v>
      </c>
      <c r="S57" s="1054">
        <v>946</v>
      </c>
      <c r="T57" s="1039">
        <f t="shared" si="23"/>
        <v>3.5714285714285716</v>
      </c>
      <c r="U57" s="1043">
        <f t="shared" ref="U57:U59" si="30">IF(AK$2=0," ",IF(S57=0," ",IF(P57=0," ",(S57-P57)/AK$2)))</f>
        <v>4.1964285714285712</v>
      </c>
      <c r="V57" s="1040">
        <f t="shared" si="24"/>
        <v>111.06734935013787</v>
      </c>
      <c r="W57" s="1043">
        <f t="shared" ref="W57:W59" si="31">IF(AK$2=0,P57/Q57,S57/Q57)</f>
        <v>3.0714285714285716</v>
      </c>
      <c r="X57" s="1041">
        <f t="shared" si="25"/>
        <v>96.876001395677477</v>
      </c>
      <c r="Y57" s="1077"/>
      <c r="Z57" s="1066">
        <v>49</v>
      </c>
      <c r="AA57" s="1066"/>
      <c r="AB57" s="1050"/>
      <c r="AC57" s="335" t="e">
        <f>(AB57/#REF!)*100</f>
        <v>#REF!</v>
      </c>
      <c r="AD57" s="775"/>
      <c r="AE57" s="707"/>
      <c r="AF57" s="119"/>
      <c r="AG57" s="39">
        <f>+AF57-K57</f>
        <v>-43445</v>
      </c>
      <c r="AH57" s="72"/>
      <c r="AI57" s="42"/>
      <c r="AJ57" s="40"/>
      <c r="AK57" s="17"/>
      <c r="AL57" s="48"/>
      <c r="AM57" s="48"/>
      <c r="AN57" s="40">
        <v>0</v>
      </c>
      <c r="AO57" s="1054">
        <v>846</v>
      </c>
    </row>
    <row r="58" spans="1:44" s="546" customFormat="1" ht="15.75" customHeight="1" thickBot="1" x14ac:dyDescent="0.3">
      <c r="A58" s="881">
        <v>74</v>
      </c>
      <c r="B58" s="882" t="s">
        <v>133</v>
      </c>
      <c r="C58" s="918" t="s">
        <v>363</v>
      </c>
      <c r="D58" s="978" t="s">
        <v>364</v>
      </c>
      <c r="E58" s="967" t="s">
        <v>300</v>
      </c>
      <c r="F58" s="919" t="s">
        <v>36</v>
      </c>
      <c r="G58" s="1123">
        <v>19469268</v>
      </c>
      <c r="H58" s="1112"/>
      <c r="I58" s="1112"/>
      <c r="J58" s="1125"/>
      <c r="K58" s="921">
        <v>43463</v>
      </c>
      <c r="L58" s="915">
        <v>65</v>
      </c>
      <c r="M58" s="922">
        <v>730</v>
      </c>
      <c r="N58" s="917"/>
      <c r="O58" s="915"/>
      <c r="P58" s="890">
        <v>729</v>
      </c>
      <c r="Q58" s="1045">
        <f>AI2-K58</f>
        <v>290</v>
      </c>
      <c r="R58" s="1046">
        <v>46</v>
      </c>
      <c r="S58" s="1054">
        <v>972</v>
      </c>
      <c r="T58" s="1039">
        <f t="shared" si="23"/>
        <v>4.9285714285714288</v>
      </c>
      <c r="U58" s="1043">
        <f t="shared" si="30"/>
        <v>4.3392857142857144</v>
      </c>
      <c r="V58" s="1040">
        <f t="shared" si="24"/>
        <v>114.84836549822768</v>
      </c>
      <c r="W58" s="1043">
        <f t="shared" si="31"/>
        <v>3.3517241379310345</v>
      </c>
      <c r="X58" s="1041">
        <f t="shared" si="25"/>
        <v>105.71681050460138</v>
      </c>
      <c r="Y58" s="1077"/>
      <c r="Z58" s="1066">
        <v>48.5</v>
      </c>
      <c r="AA58" s="1066"/>
      <c r="AB58" s="1050"/>
      <c r="AC58" s="335" t="e">
        <f>(AB58/#REF!)*100</f>
        <v>#REF!</v>
      </c>
      <c r="AD58" s="775"/>
      <c r="AE58" s="707"/>
      <c r="AF58" s="119"/>
      <c r="AG58" s="39">
        <f>+AF58-K58</f>
        <v>-43463</v>
      </c>
      <c r="AH58" s="72"/>
      <c r="AI58" s="42"/>
      <c r="AJ58" s="40"/>
      <c r="AK58" s="17"/>
      <c r="AL58" s="48"/>
      <c r="AM58" s="48"/>
      <c r="AN58" s="40">
        <v>0</v>
      </c>
      <c r="AO58" s="1054">
        <v>834</v>
      </c>
    </row>
    <row r="59" spans="1:44" s="546" customFormat="1" ht="15.75" customHeight="1" thickBot="1" x14ac:dyDescent="0.3">
      <c r="A59" s="928">
        <v>76</v>
      </c>
      <c r="B59" s="882" t="s">
        <v>133</v>
      </c>
      <c r="C59" s="989" t="s">
        <v>459</v>
      </c>
      <c r="D59" s="994" t="s">
        <v>442</v>
      </c>
      <c r="E59" s="990" t="s">
        <v>300</v>
      </c>
      <c r="F59" s="991" t="s">
        <v>36</v>
      </c>
      <c r="G59" s="1121">
        <v>19472041</v>
      </c>
      <c r="H59" s="1116"/>
      <c r="I59" s="1116"/>
      <c r="J59" s="1122"/>
      <c r="K59" s="992">
        <v>43428</v>
      </c>
      <c r="L59" s="955">
        <v>81</v>
      </c>
      <c r="M59" s="929">
        <v>603</v>
      </c>
      <c r="N59" s="955">
        <v>107</v>
      </c>
      <c r="O59" s="955"/>
      <c r="P59" s="993">
        <v>775</v>
      </c>
      <c r="Q59" s="1060">
        <f>AI2-K59</f>
        <v>325</v>
      </c>
      <c r="R59" s="1061">
        <v>45.5</v>
      </c>
      <c r="S59" s="1054">
        <v>928</v>
      </c>
      <c r="T59" s="1039">
        <f t="shared" si="23"/>
        <v>0</v>
      </c>
      <c r="U59" s="1056">
        <f t="shared" si="30"/>
        <v>2.7321428571428572</v>
      </c>
      <c r="V59" s="1040">
        <f t="shared" si="24"/>
        <v>72.31193383221742</v>
      </c>
      <c r="W59" s="1056">
        <f t="shared" si="31"/>
        <v>2.8553846153846152</v>
      </c>
      <c r="X59" s="1041">
        <f t="shared" si="25"/>
        <v>90.061753855645193</v>
      </c>
      <c r="Y59" s="1056"/>
      <c r="Z59" s="1078">
        <v>47.5</v>
      </c>
      <c r="AA59" s="1078"/>
      <c r="AB59" s="1079"/>
      <c r="AC59" s="335" t="e">
        <f>(AB59/#REF!)*100</f>
        <v>#REF!</v>
      </c>
      <c r="AD59" s="930"/>
      <c r="AE59" s="931"/>
      <c r="AF59" s="932"/>
      <c r="AG59" s="933"/>
      <c r="AH59" s="934"/>
      <c r="AI59" s="935"/>
      <c r="AJ59" s="936"/>
      <c r="AK59" s="937"/>
      <c r="AL59" s="938"/>
      <c r="AM59" s="938"/>
      <c r="AN59" s="40">
        <v>0</v>
      </c>
      <c r="AO59" s="1054">
        <v>928</v>
      </c>
    </row>
    <row r="60" spans="1:44" s="546" customFormat="1" ht="15.75" customHeight="1" x14ac:dyDescent="0.25">
      <c r="A60" s="968">
        <v>94</v>
      </c>
      <c r="B60" s="969" t="s">
        <v>133</v>
      </c>
      <c r="C60" s="970" t="s">
        <v>456</v>
      </c>
      <c r="D60" s="996">
        <v>1808</v>
      </c>
      <c r="E60" s="967" t="s">
        <v>300</v>
      </c>
      <c r="F60" s="997" t="s">
        <v>36</v>
      </c>
      <c r="G60" s="1106">
        <v>19471682</v>
      </c>
      <c r="H60" s="1107"/>
      <c r="I60" s="1063"/>
      <c r="J60" s="1033"/>
      <c r="K60" s="998">
        <v>43418</v>
      </c>
      <c r="L60" s="956">
        <v>78</v>
      </c>
      <c r="M60" s="957">
        <v>577</v>
      </c>
      <c r="N60" s="958" t="s">
        <v>35</v>
      </c>
      <c r="O60" s="956"/>
      <c r="P60" s="999">
        <v>744</v>
      </c>
      <c r="Q60" s="1053">
        <f>AI2-K60</f>
        <v>335</v>
      </c>
      <c r="R60" s="1048">
        <v>46.5</v>
      </c>
      <c r="S60" s="1054">
        <v>944</v>
      </c>
      <c r="T60" s="1039">
        <f t="shared" si="23"/>
        <v>3.0714285714285716</v>
      </c>
      <c r="U60" s="1057">
        <f>IF(AK$2=0," ",IF(S60=0," ",IF(P60=0," ",(S60-P60)/AK$2)))</f>
        <v>3.5714285714285716</v>
      </c>
      <c r="V60" s="1040">
        <f>IF(U60=0," ",(U60/U$61)*100)</f>
        <v>94.525403702245001</v>
      </c>
      <c r="W60" s="1057">
        <f>IF(AK$2=0,P60/Q60,S60/Q60)</f>
        <v>2.8179104477611938</v>
      </c>
      <c r="X60" s="1041">
        <f>IF(W60=0," ",(W60/W$61)*100)</f>
        <v>88.879780246114095</v>
      </c>
      <c r="Y60" s="1057"/>
      <c r="Z60" s="1080">
        <v>47</v>
      </c>
      <c r="AA60" s="1080"/>
      <c r="AB60" s="1081"/>
      <c r="AC60" s="335" t="e">
        <f>(AB60/#REF!)*100</f>
        <v>#REF!</v>
      </c>
      <c r="AD60" s="940"/>
      <c r="AE60" s="941"/>
      <c r="AF60" s="942"/>
      <c r="AG60" s="943"/>
      <c r="AH60" s="944"/>
      <c r="AI60" s="945"/>
      <c r="AJ60" s="946"/>
      <c r="AK60" s="947"/>
      <c r="AL60" s="948"/>
      <c r="AM60" s="948"/>
      <c r="AN60" s="40">
        <v>0</v>
      </c>
      <c r="AO60" s="1054">
        <v>858</v>
      </c>
    </row>
    <row r="61" spans="1:44" ht="15.75" customHeight="1" thickBot="1" x14ac:dyDescent="0.25">
      <c r="A61" s="1004"/>
      <c r="B61" s="1005">
        <f>COUNTA(A49:A60)</f>
        <v>12</v>
      </c>
      <c r="C61" s="1023"/>
      <c r="D61" s="1023"/>
      <c r="E61" s="1023"/>
      <c r="F61" s="1024"/>
      <c r="G61" s="1025"/>
      <c r="H61" s="1026"/>
      <c r="I61" s="1026"/>
      <c r="J61" s="1026"/>
      <c r="K61" s="1027"/>
      <c r="L61" s="1012">
        <f>AVERAGEA(L49:L60)</f>
        <v>74.818181818181813</v>
      </c>
      <c r="M61" s="1013">
        <f>AVERAGEA(M49:M60)</f>
        <v>684.27272727272725</v>
      </c>
      <c r="N61" s="1028"/>
      <c r="O61" s="1029"/>
      <c r="P61" s="1016">
        <f t="shared" ref="P61:U61" si="32">AVERAGEA(P49:P60)</f>
        <v>816.33333333333337</v>
      </c>
      <c r="Q61" s="1013">
        <f t="shared" si="32"/>
        <v>324.66666666666669</v>
      </c>
      <c r="R61" s="1017">
        <f t="shared" si="32"/>
        <v>46.166666666666664</v>
      </c>
      <c r="S61" s="1018">
        <f t="shared" si="32"/>
        <v>1027.9166666666667</v>
      </c>
      <c r="T61" s="1019">
        <f t="shared" si="32"/>
        <v>3.0029761904761902</v>
      </c>
      <c r="U61" s="1019">
        <f t="shared" si="32"/>
        <v>3.7782738095238089</v>
      </c>
      <c r="V61" s="1030">
        <f>AVERAGEA(V49:V60)</f>
        <v>100.00000000000001</v>
      </c>
      <c r="W61" s="1019">
        <f>AVERAGEA(W49:W60)</f>
        <v>3.1704741392904103</v>
      </c>
      <c r="X61" s="1031"/>
      <c r="Y61" s="1071" t="e">
        <f>AVERAGEA(Y49:Y60)</f>
        <v>#DIV/0!</v>
      </c>
      <c r="Z61" s="1071">
        <f>AVERAGEA(Z49:Z60)</f>
        <v>48</v>
      </c>
      <c r="AA61" s="1071" t="e">
        <f>AVERAGEA(AA49:AA60)</f>
        <v>#DIV/0!</v>
      </c>
      <c r="AB61" s="1071" t="e">
        <f>AVERAGEA(AB49:AB60)</f>
        <v>#DIV/0!</v>
      </c>
      <c r="AC61" s="1022"/>
      <c r="AD61" s="722"/>
      <c r="AE61" s="705"/>
      <c r="AF61" s="542"/>
      <c r="AG61" s="645"/>
      <c r="AH61" s="543"/>
      <c r="AI61" s="544"/>
      <c r="AJ61" s="542"/>
      <c r="AK61" s="542"/>
      <c r="AL61" s="542"/>
      <c r="AM61" s="542"/>
      <c r="AN61" s="542"/>
      <c r="AO61" s="927"/>
    </row>
    <row r="62" spans="1:44" ht="15.75" customHeight="1" thickBot="1" x14ac:dyDescent="0.25">
      <c r="A62" s="1108" t="s">
        <v>255</v>
      </c>
      <c r="B62" s="1109"/>
      <c r="C62" s="1109"/>
      <c r="D62" s="1109"/>
      <c r="E62" s="1109"/>
      <c r="F62" s="1109"/>
      <c r="G62" s="1109"/>
      <c r="H62" s="1109"/>
      <c r="I62" s="1109"/>
      <c r="J62" s="1109"/>
      <c r="K62" s="1109"/>
      <c r="L62" s="1109"/>
      <c r="M62" s="1109"/>
      <c r="N62" s="1109"/>
      <c r="O62" s="1109"/>
      <c r="P62" s="1109"/>
      <c r="Q62" s="1109"/>
      <c r="R62" s="1109"/>
      <c r="S62" s="1109"/>
      <c r="T62" s="1109"/>
      <c r="U62" s="1109"/>
      <c r="V62" s="1109"/>
      <c r="W62" s="1109"/>
      <c r="X62" s="1109"/>
      <c r="Y62" s="1064"/>
      <c r="Z62" s="1064"/>
      <c r="AA62" s="1064"/>
      <c r="AB62" s="1064"/>
      <c r="AC62" s="870"/>
      <c r="AD62" s="702"/>
      <c r="AE62" s="699"/>
      <c r="AF62" s="699"/>
      <c r="AG62" s="645"/>
      <c r="AH62" s="74"/>
      <c r="AI62" s="33"/>
      <c r="AJ62" s="33"/>
      <c r="AK62" s="33"/>
      <c r="AL62" s="33"/>
      <c r="AM62" s="33"/>
      <c r="AN62" s="33"/>
      <c r="AO62" s="901"/>
    </row>
    <row r="63" spans="1:44" ht="15.75" customHeight="1" thickBot="1" x14ac:dyDescent="0.3">
      <c r="A63" s="881">
        <v>77</v>
      </c>
      <c r="B63" s="923" t="s">
        <v>132</v>
      </c>
      <c r="C63" s="918" t="s">
        <v>331</v>
      </c>
      <c r="D63" s="978" t="s">
        <v>332</v>
      </c>
      <c r="E63" s="967" t="s">
        <v>333</v>
      </c>
      <c r="F63" s="919" t="s">
        <v>36</v>
      </c>
      <c r="G63" s="1110">
        <v>3550500</v>
      </c>
      <c r="H63" s="1116"/>
      <c r="I63" s="1116"/>
      <c r="J63" s="1120"/>
      <c r="K63" s="904">
        <v>43389</v>
      </c>
      <c r="L63" s="889">
        <v>75</v>
      </c>
      <c r="M63" s="916">
        <v>668</v>
      </c>
      <c r="N63" s="917">
        <v>91</v>
      </c>
      <c r="O63" s="889">
        <v>6</v>
      </c>
      <c r="P63" s="901">
        <v>994</v>
      </c>
      <c r="Q63" s="1047">
        <f>AI2-K63</f>
        <v>364</v>
      </c>
      <c r="R63" s="1048">
        <v>47</v>
      </c>
      <c r="S63" s="1054">
        <v>1205</v>
      </c>
      <c r="T63" s="1055">
        <f>(S63-AO63)/$AM$2</f>
        <v>3.5714285714285716</v>
      </c>
      <c r="U63" s="1039">
        <f>IF(AK$2=0," ",IF(S63=0," ",IF(P63=0," ",(S63-P63)/AK$2)))</f>
        <v>3.7678571428571428</v>
      </c>
      <c r="V63" s="1040">
        <f>IF(U63=0," ",(U63/U$72)*100)</f>
        <v>107.10659898477159</v>
      </c>
      <c r="W63" s="1055">
        <f t="shared" ref="W63:W71" si="33">IF(AK$2=0,P63/Q63,S63/Q63)</f>
        <v>3.3104395604395602</v>
      </c>
      <c r="X63" s="1041">
        <f>IF(W63=0," ",(W63/W$72)*100)</f>
        <v>106.09380529718212</v>
      </c>
      <c r="Y63" s="1082">
        <v>33</v>
      </c>
      <c r="Z63" s="1073">
        <v>49</v>
      </c>
      <c r="AA63" s="1038"/>
      <c r="AB63" s="1054"/>
      <c r="AC63" s="335" t="e">
        <f>(AB63/#REF!)*100</f>
        <v>#REF!</v>
      </c>
      <c r="AD63" s="774"/>
      <c r="AE63" s="706"/>
      <c r="AF63" s="214"/>
      <c r="AG63" s="215"/>
      <c r="AH63" s="72"/>
      <c r="AI63" s="42"/>
      <c r="AJ63" s="40" t="str">
        <f t="shared" ref="AJ63:AJ71" si="34">IF(AI63="ET","ET",IF(AI63=0," ",K63-AI63))</f>
        <v xml:space="preserve"> </v>
      </c>
      <c r="AK63" s="17"/>
      <c r="AL63" s="48">
        <f t="shared" ref="AL63:AL71" si="35">IF(AJ63="ET",0,IF(AJ63=0," ",IF(AJ63&lt;1004,1.3,IF(AJ63&lt;1339,0.8,IF(AJ63&lt;1704,0.4,0)))))</f>
        <v>0</v>
      </c>
      <c r="AM63" s="48"/>
      <c r="AN63" s="40">
        <v>0</v>
      </c>
      <c r="AO63" s="1054">
        <v>1105</v>
      </c>
    </row>
    <row r="64" spans="1:44" ht="15.75" customHeight="1" thickBot="1" x14ac:dyDescent="0.3">
      <c r="A64" s="881">
        <v>78</v>
      </c>
      <c r="B64" s="923" t="s">
        <v>132</v>
      </c>
      <c r="C64" s="918" t="s">
        <v>334</v>
      </c>
      <c r="D64" s="978" t="s">
        <v>335</v>
      </c>
      <c r="E64" s="967" t="s">
        <v>333</v>
      </c>
      <c r="F64" s="919" t="s">
        <v>36</v>
      </c>
      <c r="G64" s="1110">
        <v>3550503</v>
      </c>
      <c r="H64" s="1116"/>
      <c r="I64" s="1116"/>
      <c r="J64" s="1120"/>
      <c r="K64" s="904">
        <v>43348</v>
      </c>
      <c r="L64" s="889">
        <v>80</v>
      </c>
      <c r="M64" s="916">
        <v>805</v>
      </c>
      <c r="N64" s="917">
        <v>100</v>
      </c>
      <c r="O64" s="915">
        <v>1</v>
      </c>
      <c r="P64" s="901">
        <v>1240</v>
      </c>
      <c r="Q64" s="1047">
        <f>AI2-K64</f>
        <v>405</v>
      </c>
      <c r="R64" s="1048">
        <v>49.5</v>
      </c>
      <c r="S64" s="1054">
        <v>1415</v>
      </c>
      <c r="T64" s="1055">
        <f t="shared" ref="T64:T71" si="36">(S64-AO64)/$AM$2</f>
        <v>2.1428571428571428</v>
      </c>
      <c r="U64" s="1039">
        <f t="shared" ref="U64:U71" si="37">IF(AK$2=0," ",IF(S64=0," ",IF(P64=0," ",(S64-P64)/AK$2)))</f>
        <v>3.125</v>
      </c>
      <c r="V64" s="1040">
        <f t="shared" ref="V64:V71" si="38">IF(U64=0," ",(U64/U$72)*100)</f>
        <v>88.832487309644677</v>
      </c>
      <c r="W64" s="1055">
        <f t="shared" si="33"/>
        <v>3.4938271604938271</v>
      </c>
      <c r="X64" s="1041">
        <f t="shared" ref="X64:X71" si="39">IF(W64=0," ",(W64/W$72)*100)</f>
        <v>111.97105754083627</v>
      </c>
      <c r="Y64" s="1082">
        <v>38</v>
      </c>
      <c r="Z64" s="1073">
        <v>53</v>
      </c>
      <c r="AA64" s="1038"/>
      <c r="AB64" s="1054"/>
      <c r="AC64" s="335" t="e">
        <f>(AB64/#REF!)*100</f>
        <v>#REF!</v>
      </c>
      <c r="AD64" s="774"/>
      <c r="AE64" s="706"/>
      <c r="AF64" s="214"/>
      <c r="AG64" s="215"/>
      <c r="AH64" s="72"/>
      <c r="AI64" s="42"/>
      <c r="AJ64" s="40" t="str">
        <f t="shared" si="34"/>
        <v xml:space="preserve"> </v>
      </c>
      <c r="AK64" s="17"/>
      <c r="AL64" s="48">
        <f t="shared" si="35"/>
        <v>0</v>
      </c>
      <c r="AM64" s="48"/>
      <c r="AN64" s="40">
        <v>0</v>
      </c>
      <c r="AO64" s="1054">
        <v>1355</v>
      </c>
    </row>
    <row r="65" spans="1:41" ht="15.75" customHeight="1" thickBot="1" x14ac:dyDescent="0.3">
      <c r="A65" s="881">
        <v>79</v>
      </c>
      <c r="B65" s="923" t="s">
        <v>132</v>
      </c>
      <c r="C65" s="918" t="s">
        <v>334</v>
      </c>
      <c r="D65" s="978" t="s">
        <v>336</v>
      </c>
      <c r="E65" s="967" t="s">
        <v>333</v>
      </c>
      <c r="F65" s="919" t="s">
        <v>36</v>
      </c>
      <c r="G65" s="1110">
        <v>3559914</v>
      </c>
      <c r="H65" s="1116"/>
      <c r="I65" s="1116"/>
      <c r="J65" s="1120"/>
      <c r="K65" s="904">
        <v>43351</v>
      </c>
      <c r="L65" s="889">
        <v>90</v>
      </c>
      <c r="M65" s="916">
        <v>795</v>
      </c>
      <c r="N65" s="917">
        <v>123</v>
      </c>
      <c r="O65" s="915">
        <v>9</v>
      </c>
      <c r="P65" s="901">
        <v>1133</v>
      </c>
      <c r="Q65" s="1047">
        <f>AI2-K65</f>
        <v>402</v>
      </c>
      <c r="R65" s="1048">
        <v>52</v>
      </c>
      <c r="S65" s="1054">
        <v>1345</v>
      </c>
      <c r="T65" s="1055">
        <f t="shared" si="36"/>
        <v>3.2142857142857144</v>
      </c>
      <c r="U65" s="1039">
        <f t="shared" si="37"/>
        <v>3.7857142857142856</v>
      </c>
      <c r="V65" s="1040">
        <f t="shared" si="38"/>
        <v>107.61421319796955</v>
      </c>
      <c r="W65" s="1055">
        <f t="shared" si="33"/>
        <v>3.3457711442786069</v>
      </c>
      <c r="X65" s="1041">
        <f t="shared" si="39"/>
        <v>107.22612084266308</v>
      </c>
      <c r="Y65" s="1082">
        <v>38.5</v>
      </c>
      <c r="Z65" s="1073">
        <v>54</v>
      </c>
      <c r="AA65" s="1038"/>
      <c r="AB65" s="1054"/>
      <c r="AC65" s="335" t="e">
        <f>(AB65/#REF!)*100</f>
        <v>#REF!</v>
      </c>
      <c r="AD65" s="774"/>
      <c r="AE65" s="706"/>
      <c r="AF65" s="214"/>
      <c r="AG65" s="215"/>
      <c r="AH65" s="72"/>
      <c r="AI65" s="42"/>
      <c r="AJ65" s="40" t="str">
        <f t="shared" si="34"/>
        <v xml:space="preserve"> </v>
      </c>
      <c r="AK65" s="17"/>
      <c r="AL65" s="48">
        <f t="shared" si="35"/>
        <v>0</v>
      </c>
      <c r="AM65" s="48"/>
      <c r="AN65" s="40">
        <v>0</v>
      </c>
      <c r="AO65" s="1054">
        <v>1255</v>
      </c>
    </row>
    <row r="66" spans="1:41" ht="15.75" customHeight="1" thickBot="1" x14ac:dyDescent="0.3">
      <c r="A66" s="881">
        <v>80</v>
      </c>
      <c r="B66" s="923" t="s">
        <v>132</v>
      </c>
      <c r="C66" s="918" t="s">
        <v>298</v>
      </c>
      <c r="D66" s="978" t="s">
        <v>339</v>
      </c>
      <c r="E66" s="967" t="s">
        <v>338</v>
      </c>
      <c r="F66" s="919" t="s">
        <v>36</v>
      </c>
      <c r="G66" s="1110">
        <v>3559913</v>
      </c>
      <c r="H66" s="1116"/>
      <c r="I66" s="1116"/>
      <c r="J66" s="1120"/>
      <c r="K66" s="904">
        <v>43352</v>
      </c>
      <c r="L66" s="889">
        <v>71</v>
      </c>
      <c r="M66" s="916">
        <v>718</v>
      </c>
      <c r="N66" s="917">
        <v>111</v>
      </c>
      <c r="O66" s="915">
        <v>9</v>
      </c>
      <c r="P66" s="901">
        <v>1098</v>
      </c>
      <c r="Q66" s="1047">
        <f>AI2-K66</f>
        <v>401</v>
      </c>
      <c r="R66" s="1048">
        <v>48.5</v>
      </c>
      <c r="S66" s="1054">
        <v>1360</v>
      </c>
      <c r="T66" s="1055">
        <f t="shared" si="36"/>
        <v>4.2857142857142856</v>
      </c>
      <c r="U66" s="1039">
        <f t="shared" si="37"/>
        <v>4.6785714285714288</v>
      </c>
      <c r="V66" s="1040">
        <f t="shared" si="38"/>
        <v>132.99492385786803</v>
      </c>
      <c r="W66" s="1055">
        <f t="shared" si="33"/>
        <v>3.3915211970074814</v>
      </c>
      <c r="X66" s="1041">
        <f t="shared" si="39"/>
        <v>108.69233011727329</v>
      </c>
      <c r="Y66" s="1082">
        <v>38.5</v>
      </c>
      <c r="Z66" s="1073">
        <v>50</v>
      </c>
      <c r="AA66" s="1038"/>
      <c r="AB66" s="1054"/>
      <c r="AC66" s="335" t="e">
        <f>(AB66/#REF!)*100</f>
        <v>#REF!</v>
      </c>
      <c r="AD66" s="774"/>
      <c r="AE66" s="706"/>
      <c r="AF66" s="214"/>
      <c r="AG66" s="215"/>
      <c r="AH66" s="72"/>
      <c r="AI66" s="42"/>
      <c r="AJ66" s="40" t="str">
        <f t="shared" si="34"/>
        <v xml:space="preserve"> </v>
      </c>
      <c r="AK66" s="17"/>
      <c r="AL66" s="48">
        <f t="shared" si="35"/>
        <v>0</v>
      </c>
      <c r="AM66" s="48"/>
      <c r="AN66" s="40">
        <v>0</v>
      </c>
      <c r="AO66" s="1054">
        <v>1240</v>
      </c>
    </row>
    <row r="67" spans="1:41" ht="15.75" customHeight="1" thickBot="1" x14ac:dyDescent="0.3">
      <c r="A67" s="881">
        <v>81</v>
      </c>
      <c r="B67" s="923" t="s">
        <v>132</v>
      </c>
      <c r="C67" s="918" t="s">
        <v>340</v>
      </c>
      <c r="D67" s="978" t="s">
        <v>341</v>
      </c>
      <c r="E67" s="967" t="s">
        <v>338</v>
      </c>
      <c r="F67" s="919" t="s">
        <v>36</v>
      </c>
      <c r="G67" s="1110">
        <v>3584393</v>
      </c>
      <c r="H67" s="1116"/>
      <c r="I67" s="1116"/>
      <c r="J67" s="1120"/>
      <c r="K67" s="904">
        <v>43397</v>
      </c>
      <c r="L67" s="889">
        <v>68</v>
      </c>
      <c r="M67" s="909"/>
      <c r="N67" s="910"/>
      <c r="O67" s="896"/>
      <c r="P67" s="901">
        <v>901</v>
      </c>
      <c r="Q67" s="1047">
        <f>AI2-K67</f>
        <v>356</v>
      </c>
      <c r="R67" s="1048">
        <v>46</v>
      </c>
      <c r="S67" s="1054">
        <v>1090</v>
      </c>
      <c r="T67" s="1055">
        <f t="shared" si="36"/>
        <v>3.2857142857142856</v>
      </c>
      <c r="U67" s="1039">
        <f t="shared" si="37"/>
        <v>3.375</v>
      </c>
      <c r="V67" s="1040">
        <f t="shared" si="38"/>
        <v>95.939086294416256</v>
      </c>
      <c r="W67" s="1055">
        <f t="shared" si="33"/>
        <v>3.0617977528089888</v>
      </c>
      <c r="X67" s="1041">
        <f t="shared" si="39"/>
        <v>98.125269685556376</v>
      </c>
      <c r="Y67" s="1082">
        <v>33</v>
      </c>
      <c r="Z67" s="1073">
        <v>48</v>
      </c>
      <c r="AA67" s="1038"/>
      <c r="AB67" s="1054"/>
      <c r="AC67" s="335" t="e">
        <f>(AB67/#REF!)*100</f>
        <v>#REF!</v>
      </c>
      <c r="AD67" s="774"/>
      <c r="AE67" s="706"/>
      <c r="AF67" s="214"/>
      <c r="AG67" s="215"/>
      <c r="AH67" s="72"/>
      <c r="AI67" s="42"/>
      <c r="AJ67" s="40" t="str">
        <f t="shared" si="34"/>
        <v xml:space="preserve"> </v>
      </c>
      <c r="AK67" s="17"/>
      <c r="AL67" s="48">
        <f t="shared" si="35"/>
        <v>0</v>
      </c>
      <c r="AM67" s="48"/>
      <c r="AN67" s="40">
        <v>0</v>
      </c>
      <c r="AO67" s="1054">
        <v>998</v>
      </c>
    </row>
    <row r="68" spans="1:41" ht="15.75" customHeight="1" thickBot="1" x14ac:dyDescent="0.3">
      <c r="A68" s="881">
        <v>83</v>
      </c>
      <c r="B68" s="923" t="s">
        <v>132</v>
      </c>
      <c r="C68" s="918" t="s">
        <v>348</v>
      </c>
      <c r="D68" s="978" t="s">
        <v>349</v>
      </c>
      <c r="E68" s="967" t="s">
        <v>338</v>
      </c>
      <c r="F68" s="919" t="s">
        <v>36</v>
      </c>
      <c r="G68" s="1110">
        <v>3526750</v>
      </c>
      <c r="H68" s="1116"/>
      <c r="I68" s="1116"/>
      <c r="J68" s="1120"/>
      <c r="K68" s="904">
        <v>43354</v>
      </c>
      <c r="L68" s="889">
        <v>79</v>
      </c>
      <c r="M68" s="909">
        <v>732</v>
      </c>
      <c r="N68" s="910">
        <v>102</v>
      </c>
      <c r="O68" s="896"/>
      <c r="P68" s="901">
        <v>950</v>
      </c>
      <c r="Q68" s="1047">
        <f>AI2-K68</f>
        <v>399</v>
      </c>
      <c r="R68" s="1048">
        <v>47</v>
      </c>
      <c r="S68" s="1054">
        <v>1170</v>
      </c>
      <c r="T68" s="1055">
        <f t="shared" si="36"/>
        <v>4.4642857142857144</v>
      </c>
      <c r="U68" s="1039">
        <f t="shared" si="37"/>
        <v>3.9285714285714284</v>
      </c>
      <c r="V68" s="1040">
        <f t="shared" si="38"/>
        <v>111.67512690355331</v>
      </c>
      <c r="W68" s="1055">
        <f t="shared" si="33"/>
        <v>2.9323308270676693</v>
      </c>
      <c r="X68" s="1041">
        <f t="shared" si="39"/>
        <v>93.976080865990539</v>
      </c>
      <c r="Y68" s="1082">
        <v>36.5</v>
      </c>
      <c r="Z68" s="1073">
        <v>49</v>
      </c>
      <c r="AA68" s="1038"/>
      <c r="AB68" s="1054"/>
      <c r="AC68" s="335" t="e">
        <f>(AB68/#REF!)*100</f>
        <v>#REF!</v>
      </c>
      <c r="AD68" s="774"/>
      <c r="AE68" s="706"/>
      <c r="AF68" s="214"/>
      <c r="AG68" s="215"/>
      <c r="AH68" s="72"/>
      <c r="AI68" s="42"/>
      <c r="AJ68" s="40" t="str">
        <f t="shared" si="34"/>
        <v xml:space="preserve"> </v>
      </c>
      <c r="AK68" s="17"/>
      <c r="AL68" s="48">
        <f t="shared" si="35"/>
        <v>0</v>
      </c>
      <c r="AM68" s="48"/>
      <c r="AN68" s="40">
        <v>0</v>
      </c>
      <c r="AO68" s="1054">
        <v>1045</v>
      </c>
    </row>
    <row r="69" spans="1:41" ht="15.75" customHeight="1" thickBot="1" x14ac:dyDescent="0.3">
      <c r="A69" s="881">
        <v>84</v>
      </c>
      <c r="B69" s="923" t="s">
        <v>132</v>
      </c>
      <c r="C69" s="918" t="s">
        <v>366</v>
      </c>
      <c r="D69" s="894">
        <v>835</v>
      </c>
      <c r="E69" s="967" t="s">
        <v>365</v>
      </c>
      <c r="F69" s="919" t="s">
        <v>36</v>
      </c>
      <c r="G69" s="1110" t="s">
        <v>471</v>
      </c>
      <c r="H69" s="1116"/>
      <c r="I69" s="1116"/>
      <c r="J69" s="1120"/>
      <c r="K69" s="904">
        <v>43344</v>
      </c>
      <c r="L69" s="889">
        <v>75</v>
      </c>
      <c r="M69" s="909">
        <v>685</v>
      </c>
      <c r="N69" s="910">
        <v>106</v>
      </c>
      <c r="O69" s="896">
        <v>5</v>
      </c>
      <c r="P69" s="901">
        <v>1018</v>
      </c>
      <c r="Q69" s="1047">
        <f>AI2-K69</f>
        <v>409</v>
      </c>
      <c r="R69" s="1048">
        <v>51.5</v>
      </c>
      <c r="S69" s="1054">
        <v>1125</v>
      </c>
      <c r="T69" s="1055">
        <f t="shared" si="36"/>
        <v>3.2142857142857144</v>
      </c>
      <c r="U69" s="1039">
        <f t="shared" si="37"/>
        <v>1.9107142857142858</v>
      </c>
      <c r="V69" s="1040">
        <f t="shared" si="38"/>
        <v>54.314720812182749</v>
      </c>
      <c r="W69" s="1055">
        <f t="shared" si="33"/>
        <v>2.7506112469437651</v>
      </c>
      <c r="X69" s="1041">
        <f t="shared" si="39"/>
        <v>88.152285747437986</v>
      </c>
      <c r="Y69" s="1082">
        <v>37</v>
      </c>
      <c r="Z69" s="1073">
        <v>52</v>
      </c>
      <c r="AA69" s="1038"/>
      <c r="AB69" s="1054"/>
      <c r="AC69" s="335" t="e">
        <f>(AB69/#REF!)*100</f>
        <v>#REF!</v>
      </c>
      <c r="AD69" s="774"/>
      <c r="AE69" s="706"/>
      <c r="AF69" s="214"/>
      <c r="AG69" s="215"/>
      <c r="AH69" s="72"/>
      <c r="AI69" s="42"/>
      <c r="AJ69" s="40" t="str">
        <f t="shared" si="34"/>
        <v xml:space="preserve"> </v>
      </c>
      <c r="AK69" s="17"/>
      <c r="AL69" s="48">
        <f t="shared" si="35"/>
        <v>0</v>
      </c>
      <c r="AM69" s="48"/>
      <c r="AN69" s="40">
        <v>0</v>
      </c>
      <c r="AO69" s="1054">
        <v>1035</v>
      </c>
    </row>
    <row r="70" spans="1:41" s="546" customFormat="1" ht="15.75" customHeight="1" thickBot="1" x14ac:dyDescent="0.3">
      <c r="A70" s="881">
        <v>85</v>
      </c>
      <c r="B70" s="923" t="s">
        <v>132</v>
      </c>
      <c r="C70" s="918" t="s">
        <v>472</v>
      </c>
      <c r="D70" s="978" t="s">
        <v>377</v>
      </c>
      <c r="E70" s="967" t="s">
        <v>376</v>
      </c>
      <c r="F70" s="919" t="s">
        <v>36</v>
      </c>
      <c r="G70" s="1110">
        <v>1429104</v>
      </c>
      <c r="H70" s="1116"/>
      <c r="I70" s="1116"/>
      <c r="J70" s="1120"/>
      <c r="K70" s="904">
        <v>43360</v>
      </c>
      <c r="L70" s="889">
        <v>74</v>
      </c>
      <c r="M70" s="909">
        <v>641</v>
      </c>
      <c r="N70" s="910"/>
      <c r="O70" s="896"/>
      <c r="P70" s="901">
        <v>940</v>
      </c>
      <c r="Q70" s="1047">
        <f>AI2-K70</f>
        <v>393</v>
      </c>
      <c r="R70" s="1048">
        <v>49</v>
      </c>
      <c r="S70" s="1054">
        <v>1165</v>
      </c>
      <c r="T70" s="1055">
        <f t="shared" si="36"/>
        <v>3.5714285714285716</v>
      </c>
      <c r="U70" s="1039">
        <f t="shared" si="37"/>
        <v>4.0178571428571432</v>
      </c>
      <c r="V70" s="1040">
        <f t="shared" si="38"/>
        <v>114.21319796954317</v>
      </c>
      <c r="W70" s="1055">
        <f t="shared" si="33"/>
        <v>2.9643765903307888</v>
      </c>
      <c r="X70" s="1041">
        <f t="shared" si="39"/>
        <v>95.00309160162395</v>
      </c>
      <c r="Y70" s="1082">
        <v>39.5</v>
      </c>
      <c r="Z70" s="1073">
        <v>51.5</v>
      </c>
      <c r="AA70" s="1038"/>
      <c r="AB70" s="1054"/>
      <c r="AC70" s="335" t="e">
        <f>(AB70/#REF!)*100</f>
        <v>#REF!</v>
      </c>
      <c r="AD70" s="774"/>
      <c r="AE70" s="706"/>
      <c r="AF70" s="214"/>
      <c r="AG70" s="215"/>
      <c r="AH70" s="72"/>
      <c r="AI70" s="42"/>
      <c r="AJ70" s="40" t="str">
        <f t="shared" si="34"/>
        <v xml:space="preserve"> </v>
      </c>
      <c r="AK70" s="17"/>
      <c r="AL70" s="48">
        <f t="shared" si="35"/>
        <v>0</v>
      </c>
      <c r="AM70" s="48"/>
      <c r="AN70" s="40">
        <v>0</v>
      </c>
      <c r="AO70" s="1054">
        <v>1065</v>
      </c>
    </row>
    <row r="71" spans="1:41" ht="15.75" x14ac:dyDescent="0.25">
      <c r="A71" s="881">
        <v>86</v>
      </c>
      <c r="B71" s="923" t="s">
        <v>132</v>
      </c>
      <c r="C71" s="918" t="s">
        <v>378</v>
      </c>
      <c r="D71" s="978" t="s">
        <v>379</v>
      </c>
      <c r="E71" s="967" t="s">
        <v>376</v>
      </c>
      <c r="F71" s="919" t="s">
        <v>36</v>
      </c>
      <c r="G71" s="1117">
        <v>1431814</v>
      </c>
      <c r="H71" s="1118"/>
      <c r="I71" s="1118"/>
      <c r="J71" s="1119"/>
      <c r="K71" s="904">
        <v>43384</v>
      </c>
      <c r="L71" s="889">
        <v>69</v>
      </c>
      <c r="M71" s="909">
        <v>730</v>
      </c>
      <c r="N71" s="910"/>
      <c r="O71" s="896"/>
      <c r="P71" s="901">
        <v>873</v>
      </c>
      <c r="Q71" s="1047">
        <f>AI2-K71</f>
        <v>369</v>
      </c>
      <c r="R71" s="1048">
        <v>46.5</v>
      </c>
      <c r="S71" s="1054">
        <v>1045</v>
      </c>
      <c r="T71" s="1055">
        <f t="shared" si="36"/>
        <v>1.4285714285714286</v>
      </c>
      <c r="U71" s="1039">
        <f t="shared" si="37"/>
        <v>3.0714285714285716</v>
      </c>
      <c r="V71" s="1040">
        <f t="shared" si="38"/>
        <v>87.309644670050773</v>
      </c>
      <c r="W71" s="1055">
        <f t="shared" si="33"/>
        <v>2.831978319783198</v>
      </c>
      <c r="X71" s="1041">
        <f t="shared" si="39"/>
        <v>90.759958301436285</v>
      </c>
      <c r="Y71" s="1082">
        <v>38</v>
      </c>
      <c r="Z71" s="1073">
        <v>47.5</v>
      </c>
      <c r="AA71" s="1038"/>
      <c r="AB71" s="1054"/>
      <c r="AC71" s="335" t="e">
        <f>(AB71/#REF!)*100</f>
        <v>#REF!</v>
      </c>
      <c r="AD71" s="774"/>
      <c r="AE71" s="706"/>
      <c r="AF71" s="214"/>
      <c r="AG71" s="215"/>
      <c r="AH71" s="72"/>
      <c r="AI71" s="42"/>
      <c r="AJ71" s="40" t="str">
        <f t="shared" si="34"/>
        <v xml:space="preserve"> </v>
      </c>
      <c r="AK71" s="17"/>
      <c r="AL71" s="48">
        <f t="shared" si="35"/>
        <v>0</v>
      </c>
      <c r="AM71" s="48"/>
      <c r="AN71" s="40">
        <v>0</v>
      </c>
      <c r="AO71" s="1054">
        <v>1005</v>
      </c>
    </row>
    <row r="72" spans="1:41" ht="16.5" thickBot="1" x14ac:dyDescent="0.25">
      <c r="A72" s="1004"/>
      <c r="B72" s="1005">
        <f>COUNTA(A63:A71)</f>
        <v>9</v>
      </c>
      <c r="C72" s="1006"/>
      <c r="D72" s="1006"/>
      <c r="E72" s="1006"/>
      <c r="F72" s="1007"/>
      <c r="G72" s="1008"/>
      <c r="H72" s="1009"/>
      <c r="I72" s="1009"/>
      <c r="J72" s="1010"/>
      <c r="K72" s="1011"/>
      <c r="L72" s="1012">
        <f>AVERAGEA(L63:L71)</f>
        <v>75.666666666666671</v>
      </c>
      <c r="M72" s="1013">
        <f>AVERAGEA(M63:M71)</f>
        <v>721.75</v>
      </c>
      <c r="N72" s="1014"/>
      <c r="O72" s="1015"/>
      <c r="P72" s="1016">
        <f t="shared" ref="P72:U72" si="40">AVERAGEA(P63:P71)</f>
        <v>1016.3333333333334</v>
      </c>
      <c r="Q72" s="1013">
        <f t="shared" si="40"/>
        <v>388.66666666666669</v>
      </c>
      <c r="R72" s="1017">
        <f t="shared" si="40"/>
        <v>48.555555555555557</v>
      </c>
      <c r="S72" s="1018">
        <f t="shared" si="40"/>
        <v>1213.3333333333333</v>
      </c>
      <c r="T72" s="1019">
        <f t="shared" si="40"/>
        <v>3.2420634920634921</v>
      </c>
      <c r="U72" s="1019">
        <f t="shared" si="40"/>
        <v>3.5178571428571423</v>
      </c>
      <c r="V72" s="1020">
        <f>AVERAGEA(V63:V71)</f>
        <v>100</v>
      </c>
      <c r="W72" s="1019">
        <f>AVERAGEA(W63:W71)</f>
        <v>3.1202948665726544</v>
      </c>
      <c r="X72" s="1021"/>
      <c r="Y72" s="1070">
        <f>AVERAGEA(Y63:Y71)</f>
        <v>36.888888888888886</v>
      </c>
      <c r="Z72" s="1070">
        <f>AVERAGEA(Z63:Z71)</f>
        <v>50.444444444444443</v>
      </c>
      <c r="AA72" s="1071" t="e">
        <f>AVERAGEA(AA63:AA71)</f>
        <v>#DIV/0!</v>
      </c>
      <c r="AB72" s="1071" t="e">
        <f>AVERAGEA(AB63:AB71)</f>
        <v>#DIV/0!</v>
      </c>
      <c r="AC72" s="1022"/>
      <c r="AD72" s="722"/>
      <c r="AE72" s="705"/>
      <c r="AF72" s="542"/>
      <c r="AG72" s="645"/>
      <c r="AH72" s="543"/>
      <c r="AI72" s="544"/>
      <c r="AJ72" s="542"/>
      <c r="AK72" s="542"/>
      <c r="AL72" s="542"/>
      <c r="AM72" s="542"/>
      <c r="AN72" s="542"/>
    </row>
    <row r="73" spans="1:41" ht="20.25" thickBot="1" x14ac:dyDescent="0.25">
      <c r="A73" s="1108" t="s">
        <v>477</v>
      </c>
      <c r="B73" s="1109"/>
      <c r="C73" s="1109"/>
      <c r="D73" s="1109"/>
      <c r="E73" s="1109"/>
      <c r="F73" s="1109"/>
      <c r="G73" s="1109"/>
      <c r="H73" s="1109"/>
      <c r="I73" s="1109"/>
      <c r="J73" s="1109"/>
      <c r="K73" s="1109"/>
      <c r="L73" s="1109"/>
      <c r="M73" s="1109"/>
      <c r="N73" s="1109"/>
      <c r="O73" s="1109"/>
      <c r="P73" s="1109"/>
      <c r="Q73" s="1109"/>
      <c r="R73" s="1109"/>
      <c r="S73" s="1109"/>
      <c r="T73" s="1109"/>
      <c r="U73" s="1109"/>
      <c r="V73" s="1109"/>
      <c r="W73" s="1109"/>
      <c r="X73" s="1109"/>
      <c r="Y73" s="1064"/>
      <c r="Z73" s="1064"/>
      <c r="AA73" s="1064"/>
      <c r="AB73" s="1064"/>
      <c r="AC73" s="747"/>
      <c r="AD73" s="717"/>
      <c r="AE73" s="33"/>
      <c r="AF73" s="33"/>
      <c r="AG73" s="645"/>
      <c r="AH73" s="74"/>
      <c r="AI73" s="33"/>
      <c r="AJ73" s="33"/>
      <c r="AK73" s="33"/>
      <c r="AL73" s="33"/>
      <c r="AM73" s="33"/>
      <c r="AN73" s="33"/>
      <c r="AO73" s="901"/>
    </row>
    <row r="74" spans="1:41" ht="16.5" thickBot="1" x14ac:dyDescent="0.3">
      <c r="A74" s="881">
        <v>87</v>
      </c>
      <c r="B74" s="882" t="s">
        <v>133</v>
      </c>
      <c r="C74" s="891" t="s">
        <v>322</v>
      </c>
      <c r="D74" s="897" t="s">
        <v>337</v>
      </c>
      <c r="E74" s="964" t="s">
        <v>338</v>
      </c>
      <c r="F74" s="898" t="s">
        <v>36</v>
      </c>
      <c r="G74" s="1110">
        <v>3559916</v>
      </c>
      <c r="H74" s="1116"/>
      <c r="I74" s="1116"/>
      <c r="J74" s="913"/>
      <c r="K74" s="904">
        <v>43424</v>
      </c>
      <c r="L74" s="889">
        <v>95</v>
      </c>
      <c r="M74" s="905">
        <v>806</v>
      </c>
      <c r="N74" s="917">
        <v>125</v>
      </c>
      <c r="O74" s="915">
        <v>9</v>
      </c>
      <c r="P74" s="901">
        <v>956</v>
      </c>
      <c r="Q74" s="1047">
        <f>AI2-K74</f>
        <v>329</v>
      </c>
      <c r="R74" s="1048">
        <v>49</v>
      </c>
      <c r="S74" s="1054">
        <v>1195</v>
      </c>
      <c r="T74" s="1055">
        <f>(S74-AO74)/$AM$2</f>
        <v>3.75</v>
      </c>
      <c r="U74" s="1039">
        <f t="shared" ref="U74:U75" si="41">IF(AK$2=0," ",IF(S74=0," ",IF(P74=0," ",(S74-P74)/AK$2)))</f>
        <v>4.2678571428571432</v>
      </c>
      <c r="V74" s="1040">
        <f>IF(U74=0," ",(U74/U$78)*100)</f>
        <v>116.72771672771674</v>
      </c>
      <c r="W74" s="1039">
        <f t="shared" ref="W74:W75" si="42">IF(AK$2=0,P74/Q74,S74/Q74)</f>
        <v>3.6322188449848025</v>
      </c>
      <c r="X74" s="1041">
        <f>IF(W74=0," ",(W74/W$78)*100)</f>
        <v>108.59190158306247</v>
      </c>
      <c r="Y74" s="1083"/>
      <c r="Z74" s="1084">
        <v>51</v>
      </c>
      <c r="AA74" s="1085"/>
      <c r="AB74" s="1086"/>
      <c r="AC74" s="335" t="e">
        <f>(AB74/#REF!)*100</f>
        <v>#REF!</v>
      </c>
      <c r="AD74" s="774"/>
      <c r="AE74" s="706"/>
      <c r="AF74" s="119"/>
      <c r="AG74" s="215">
        <f>+AF74-K74</f>
        <v>-43424</v>
      </c>
      <c r="AH74" s="72"/>
      <c r="AI74" s="42"/>
      <c r="AJ74" s="40" t="str">
        <f>IF(AI74="ET","ET",IF(AI74=0," ",K74-AI74))</f>
        <v xml:space="preserve"> </v>
      </c>
      <c r="AK74" s="17"/>
      <c r="AL74" s="48">
        <f>IF(AJ74="ET",0,IF(AJ74=0," ",IF(AJ74&lt;1004,1.3,IF(AJ74&lt;1339,0.8,IF(AJ74&lt;1704,0.4,0)))))</f>
        <v>0</v>
      </c>
      <c r="AM74" s="48"/>
      <c r="AN74" s="40">
        <v>0</v>
      </c>
      <c r="AO74" s="1054">
        <v>1090</v>
      </c>
    </row>
    <row r="75" spans="1:41" ht="15.75" customHeight="1" thickBot="1" x14ac:dyDescent="0.3">
      <c r="A75" s="881">
        <v>88</v>
      </c>
      <c r="B75" s="882" t="s">
        <v>133</v>
      </c>
      <c r="C75" s="891" t="s">
        <v>344</v>
      </c>
      <c r="D75" s="978" t="s">
        <v>345</v>
      </c>
      <c r="E75" s="967" t="s">
        <v>338</v>
      </c>
      <c r="F75" s="919" t="s">
        <v>36</v>
      </c>
      <c r="G75" s="1110">
        <v>3583433</v>
      </c>
      <c r="H75" s="1116"/>
      <c r="I75" s="1116"/>
      <c r="J75" s="913"/>
      <c r="K75" s="920">
        <v>43430</v>
      </c>
      <c r="L75" s="915">
        <v>75</v>
      </c>
      <c r="M75" s="916"/>
      <c r="N75" s="917"/>
      <c r="O75" s="915"/>
      <c r="P75" s="901">
        <v>834</v>
      </c>
      <c r="Q75" s="1047">
        <f>AI2-K75</f>
        <v>323</v>
      </c>
      <c r="R75" s="1059">
        <v>45</v>
      </c>
      <c r="S75" s="1054">
        <v>1025</v>
      </c>
      <c r="T75" s="1055">
        <f t="shared" ref="T75:T77" si="43">(S75-AO75)/$AM$2</f>
        <v>1.25</v>
      </c>
      <c r="U75" s="1039">
        <f t="shared" si="41"/>
        <v>3.4107142857142856</v>
      </c>
      <c r="V75" s="1040">
        <f t="shared" ref="V75:V77" si="44">IF(U75=0," ",(U75/U$78)*100)</f>
        <v>93.28449328449328</v>
      </c>
      <c r="W75" s="1039">
        <f t="shared" si="42"/>
        <v>3.1733746130030958</v>
      </c>
      <c r="X75" s="1041">
        <f t="shared" ref="X75:X77" si="45">IF(W75=0," ",(W75/W$78)*100)</f>
        <v>94.87390445573854</v>
      </c>
      <c r="Y75" s="1087"/>
      <c r="Z75" s="1088">
        <v>47.5</v>
      </c>
      <c r="AA75" s="1089"/>
      <c r="AB75" s="1090"/>
      <c r="AC75" s="335" t="e">
        <f>(AB75/#REF!)*100</f>
        <v>#REF!</v>
      </c>
      <c r="AD75" s="911"/>
      <c r="AE75" s="912"/>
      <c r="AF75" s="119"/>
      <c r="AG75" s="215"/>
      <c r="AH75" s="72"/>
      <c r="AI75" s="42"/>
      <c r="AJ75" s="40"/>
      <c r="AK75" s="17"/>
      <c r="AL75" s="48"/>
      <c r="AM75" s="48"/>
      <c r="AN75" s="40">
        <v>0</v>
      </c>
      <c r="AO75" s="1054">
        <v>990</v>
      </c>
    </row>
    <row r="76" spans="1:41" ht="16.5" thickBot="1" x14ac:dyDescent="0.3">
      <c r="A76" s="881">
        <v>91</v>
      </c>
      <c r="B76" s="882" t="s">
        <v>133</v>
      </c>
      <c r="C76" s="891" t="s">
        <v>342</v>
      </c>
      <c r="D76" s="897" t="s">
        <v>343</v>
      </c>
      <c r="E76" s="964" t="s">
        <v>338</v>
      </c>
      <c r="F76" s="898" t="s">
        <v>36</v>
      </c>
      <c r="G76" s="1110">
        <v>3535645</v>
      </c>
      <c r="H76" s="1116"/>
      <c r="I76" s="1116"/>
      <c r="J76" s="913"/>
      <c r="K76" s="904">
        <v>43413</v>
      </c>
      <c r="L76" s="889">
        <v>78</v>
      </c>
      <c r="M76" s="905">
        <v>672</v>
      </c>
      <c r="N76" s="917">
        <v>100</v>
      </c>
      <c r="O76" s="915" t="s">
        <v>23</v>
      </c>
      <c r="P76" s="901">
        <v>1010</v>
      </c>
      <c r="Q76" s="1047">
        <f>AI2-K76</f>
        <v>340</v>
      </c>
      <c r="R76" s="1048">
        <v>46.5</v>
      </c>
      <c r="S76" s="1054">
        <v>1220</v>
      </c>
      <c r="T76" s="1055">
        <f t="shared" si="43"/>
        <v>2.8571428571428572</v>
      </c>
      <c r="U76" s="1039">
        <f t="shared" ref="U76:U77" si="46">IF(AK$2=0," ",IF(S76=0," ",IF(P76=0," ",(S76-P76)/AK$2)))</f>
        <v>3.75</v>
      </c>
      <c r="V76" s="1040">
        <f t="shared" si="44"/>
        <v>102.56410256410255</v>
      </c>
      <c r="W76" s="1039">
        <f t="shared" ref="W76:W77" si="47">IF(AK$2=0,P76/Q76,S76/Q76)</f>
        <v>3.5882352941176472</v>
      </c>
      <c r="X76" s="1041">
        <f t="shared" si="45"/>
        <v>107.27693196507413</v>
      </c>
      <c r="Y76" s="1083"/>
      <c r="Z76" s="1084">
        <v>51</v>
      </c>
      <c r="AA76" s="1085"/>
      <c r="AB76" s="1086"/>
      <c r="AC76" s="335" t="e">
        <f>(AB76/#REF!)*100</f>
        <v>#REF!</v>
      </c>
      <c r="AD76" s="774"/>
      <c r="AE76" s="706"/>
      <c r="AF76" s="119"/>
      <c r="AG76" s="215">
        <f>+AF76-K76</f>
        <v>-43413</v>
      </c>
      <c r="AH76" s="72"/>
      <c r="AI76" s="42"/>
      <c r="AJ76" s="40" t="str">
        <f>IF(AI76="ET","ET",IF(AI76=0," ",K76-AI76))</f>
        <v xml:space="preserve"> </v>
      </c>
      <c r="AK76" s="17"/>
      <c r="AL76" s="48">
        <f>IF(AJ76="ET",0,IF(AJ76=0," ",IF(AJ76&lt;1004,1.3,IF(AJ76&lt;1339,0.8,IF(AJ76&lt;1704,0.4,0)))))</f>
        <v>0</v>
      </c>
      <c r="AM76" s="48"/>
      <c r="AN76" s="40">
        <v>0</v>
      </c>
      <c r="AO76" s="1054">
        <v>1140</v>
      </c>
    </row>
    <row r="77" spans="1:41" ht="15.75" x14ac:dyDescent="0.25">
      <c r="A77" s="881">
        <v>92</v>
      </c>
      <c r="B77" s="882" t="s">
        <v>133</v>
      </c>
      <c r="C77" s="891" t="s">
        <v>346</v>
      </c>
      <c r="D77" s="897" t="s">
        <v>347</v>
      </c>
      <c r="E77" s="964" t="s">
        <v>338</v>
      </c>
      <c r="F77" s="898" t="s">
        <v>36</v>
      </c>
      <c r="G77" s="1117">
        <v>3570149</v>
      </c>
      <c r="H77" s="1118"/>
      <c r="I77" s="1118"/>
      <c r="J77" s="913"/>
      <c r="K77" s="904">
        <v>43408</v>
      </c>
      <c r="L77" s="889">
        <v>70</v>
      </c>
      <c r="M77" s="905">
        <v>629</v>
      </c>
      <c r="N77" s="917">
        <v>100</v>
      </c>
      <c r="O77" s="915" t="s">
        <v>23</v>
      </c>
      <c r="P77" s="901">
        <v>851</v>
      </c>
      <c r="Q77" s="1047">
        <f>AI2-K77</f>
        <v>345</v>
      </c>
      <c r="R77" s="1059">
        <v>46.5</v>
      </c>
      <c r="S77" s="1054">
        <v>1030</v>
      </c>
      <c r="T77" s="1055">
        <f t="shared" si="43"/>
        <v>3.3571428571428572</v>
      </c>
      <c r="U77" s="1039">
        <f t="shared" si="46"/>
        <v>3.1964285714285716</v>
      </c>
      <c r="V77" s="1040">
        <f t="shared" si="44"/>
        <v>87.423687423687426</v>
      </c>
      <c r="W77" s="1039">
        <f t="shared" si="47"/>
        <v>2.9855072463768115</v>
      </c>
      <c r="X77" s="1041">
        <f t="shared" si="45"/>
        <v>89.257261996124853</v>
      </c>
      <c r="Y77" s="1087"/>
      <c r="Z77" s="1088">
        <v>48</v>
      </c>
      <c r="AA77" s="1089"/>
      <c r="AB77" s="1090"/>
      <c r="AC77" s="335" t="e">
        <f>(AB77/#REF!)*100</f>
        <v>#REF!</v>
      </c>
      <c r="AD77" s="911"/>
      <c r="AE77" s="912"/>
      <c r="AF77" s="119"/>
      <c r="AG77" s="215"/>
      <c r="AH77" s="72"/>
      <c r="AI77" s="42"/>
      <c r="AJ77" s="40"/>
      <c r="AK77" s="17"/>
      <c r="AL77" s="48"/>
      <c r="AM77" s="48"/>
      <c r="AN77" s="40">
        <v>0</v>
      </c>
      <c r="AO77" s="1054">
        <v>936</v>
      </c>
    </row>
    <row r="78" spans="1:41" ht="16.5" thickBot="1" x14ac:dyDescent="0.25">
      <c r="A78" s="1004"/>
      <c r="B78" s="1005">
        <f>COUNTA(A74:A77)</f>
        <v>4</v>
      </c>
      <c r="C78" s="1006"/>
      <c r="D78" s="1006"/>
      <c r="E78" s="1006"/>
      <c r="F78" s="1007"/>
      <c r="G78" s="1008"/>
      <c r="H78" s="1009"/>
      <c r="I78" s="1009"/>
      <c r="J78" s="1010"/>
      <c r="K78" s="1011"/>
      <c r="L78" s="1012">
        <f>AVERAGEA(L74:L77)</f>
        <v>79.5</v>
      </c>
      <c r="M78" s="1013">
        <f>AVERAGEA(M74:M77)</f>
        <v>702.33333333333337</v>
      </c>
      <c r="N78" s="1014"/>
      <c r="O78" s="1015"/>
      <c r="P78" s="1016">
        <f t="shared" ref="P78:U78" si="48">AVERAGEA(P74:P77)</f>
        <v>912.75</v>
      </c>
      <c r="Q78" s="1013">
        <f t="shared" si="48"/>
        <v>334.25</v>
      </c>
      <c r="R78" s="1017">
        <f t="shared" si="48"/>
        <v>46.75</v>
      </c>
      <c r="S78" s="1018">
        <f t="shared" si="48"/>
        <v>1117.5</v>
      </c>
      <c r="T78" s="1019">
        <f t="shared" si="48"/>
        <v>2.8035714285714288</v>
      </c>
      <c r="U78" s="1019">
        <f t="shared" si="48"/>
        <v>3.65625</v>
      </c>
      <c r="V78" s="1020">
        <f>AVERAGEA(V74:V77)</f>
        <v>100</v>
      </c>
      <c r="W78" s="1019">
        <f>AVERAGEA(W74:W77)</f>
        <v>3.3448339996205894</v>
      </c>
      <c r="X78" s="1021"/>
      <c r="Y78" s="1071" t="e">
        <f>AVERAGEA(Y74:Y77)</f>
        <v>#DIV/0!</v>
      </c>
      <c r="Z78" s="1071">
        <f>AVERAGEA(Z74:Z77)</f>
        <v>49.375</v>
      </c>
      <c r="AA78" s="1071" t="e">
        <f>AVERAGEA(AA74:AA77)</f>
        <v>#DIV/0!</v>
      </c>
      <c r="AB78" s="1071" t="e">
        <f>AVERAGEA(AB74:AB77)</f>
        <v>#DIV/0!</v>
      </c>
      <c r="AC78" s="1022"/>
    </row>
  </sheetData>
  <mergeCells count="79">
    <mergeCell ref="G16:J16"/>
    <mergeCell ref="G21:J21"/>
    <mergeCell ref="G9:J9"/>
    <mergeCell ref="G10:J10"/>
    <mergeCell ref="G11:J11"/>
    <mergeCell ref="G12:J12"/>
    <mergeCell ref="G13:J13"/>
    <mergeCell ref="A5:X5"/>
    <mergeCell ref="G14:J14"/>
    <mergeCell ref="G15:J15"/>
    <mergeCell ref="AF3:AH3"/>
    <mergeCell ref="A1:X1"/>
    <mergeCell ref="M3:O3"/>
    <mergeCell ref="K3:L3"/>
    <mergeCell ref="A2:X2"/>
    <mergeCell ref="G3:J3"/>
    <mergeCell ref="Q3:X3"/>
    <mergeCell ref="Y3:AC3"/>
    <mergeCell ref="G4:J4"/>
    <mergeCell ref="G6:J6"/>
    <mergeCell ref="G7:J7"/>
    <mergeCell ref="G8:J8"/>
    <mergeCell ref="G23:J23"/>
    <mergeCell ref="G24:J24"/>
    <mergeCell ref="G25:J25"/>
    <mergeCell ref="G17:J17"/>
    <mergeCell ref="G18:J18"/>
    <mergeCell ref="G19:J19"/>
    <mergeCell ref="G20:J20"/>
    <mergeCell ref="G22:J22"/>
    <mergeCell ref="G32:J32"/>
    <mergeCell ref="G26:J26"/>
    <mergeCell ref="G27:J27"/>
    <mergeCell ref="G28:J28"/>
    <mergeCell ref="G29:J29"/>
    <mergeCell ref="G30:J30"/>
    <mergeCell ref="G31:J31"/>
    <mergeCell ref="G65:J65"/>
    <mergeCell ref="G66:J66"/>
    <mergeCell ref="G52:I52"/>
    <mergeCell ref="G57:J57"/>
    <mergeCell ref="G58:J58"/>
    <mergeCell ref="G55:I55"/>
    <mergeCell ref="G56:I56"/>
    <mergeCell ref="G76:I76"/>
    <mergeCell ref="G77:I77"/>
    <mergeCell ref="A62:X62"/>
    <mergeCell ref="G53:I53"/>
    <mergeCell ref="G54:I54"/>
    <mergeCell ref="G74:I74"/>
    <mergeCell ref="G75:I75"/>
    <mergeCell ref="A73:X73"/>
    <mergeCell ref="G71:J71"/>
    <mergeCell ref="G68:J68"/>
    <mergeCell ref="G69:J69"/>
    <mergeCell ref="G70:J70"/>
    <mergeCell ref="G67:J67"/>
    <mergeCell ref="G59:J59"/>
    <mergeCell ref="G63:J63"/>
    <mergeCell ref="G64:J64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60:H60"/>
    <mergeCell ref="A48:X48"/>
    <mergeCell ref="G50:I50"/>
    <mergeCell ref="G51:I51"/>
    <mergeCell ref="G49:J49"/>
  </mergeCells>
  <phoneticPr fontId="0" type="noConversion"/>
  <printOptions horizontalCentered="1"/>
  <pageMargins left="0" right="0" top="0" bottom="0" header="0" footer="0"/>
  <pageSetup paperSize="5" scale="75" fitToHeight="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O13"/>
  <sheetViews>
    <sheetView workbookViewId="0">
      <selection activeCell="A12" sqref="A12"/>
    </sheetView>
  </sheetViews>
  <sheetFormatPr defaultColWidth="9" defaultRowHeight="11.25" x14ac:dyDescent="0.2"/>
  <cols>
    <col min="1" max="1" width="38.1640625" customWidth="1"/>
    <col min="2" max="3" width="6.6640625" customWidth="1"/>
    <col min="4" max="4" width="7.1640625" customWidth="1"/>
    <col min="5" max="5" width="7.6640625" customWidth="1"/>
    <col min="6" max="6" width="6.1640625" customWidth="1"/>
    <col min="7" max="7" width="6.6640625" customWidth="1"/>
    <col min="8" max="11" width="7.1640625" customWidth="1"/>
    <col min="12" max="13" width="7.1640625" hidden="1" customWidth="1"/>
    <col min="14" max="14" width="6.6640625" hidden="1" customWidth="1"/>
    <col min="15" max="15" width="9.1640625" hidden="1" customWidth="1"/>
  </cols>
  <sheetData>
    <row r="1" spans="1:15" ht="24.75" customHeight="1" thickBot="1" x14ac:dyDescent="0.25">
      <c r="A1" s="1167" t="s">
        <v>67</v>
      </c>
      <c r="B1" s="1168"/>
      <c r="C1" s="1168"/>
      <c r="D1" s="1168"/>
      <c r="E1" s="1168"/>
      <c r="F1" s="1169"/>
      <c r="G1" s="1169"/>
      <c r="H1" s="1169"/>
      <c r="I1" s="1169"/>
      <c r="J1" s="1169"/>
      <c r="K1" s="1169"/>
      <c r="L1" s="1169"/>
      <c r="M1" s="1169"/>
      <c r="N1" s="1169"/>
      <c r="O1" s="1170"/>
    </row>
    <row r="2" spans="1:15" ht="14.1" customHeight="1" x14ac:dyDescent="0.2">
      <c r="A2" s="184"/>
      <c r="B2" s="30" t="s">
        <v>13</v>
      </c>
      <c r="C2" s="1147" t="s">
        <v>6</v>
      </c>
      <c r="D2" s="1148"/>
      <c r="E2" s="568" t="s">
        <v>7</v>
      </c>
      <c r="F2" s="1171" t="str">
        <f>+Dates!A3</f>
        <v>56 Days</v>
      </c>
      <c r="G2" s="1172"/>
      <c r="H2" s="1172"/>
      <c r="I2" s="1172"/>
      <c r="J2" s="1172"/>
      <c r="K2" s="1173"/>
      <c r="L2" s="1174" t="s">
        <v>8</v>
      </c>
      <c r="M2" s="1174"/>
      <c r="N2" s="1174"/>
      <c r="O2" s="1175"/>
    </row>
    <row r="3" spans="1:15" ht="14.1" customHeight="1" thickBot="1" x14ac:dyDescent="0.25">
      <c r="A3" s="578" t="s">
        <v>45</v>
      </c>
      <c r="B3" s="30" t="s">
        <v>46</v>
      </c>
      <c r="C3" s="576" t="s">
        <v>21</v>
      </c>
      <c r="D3" s="30" t="s">
        <v>22</v>
      </c>
      <c r="E3" s="575" t="s">
        <v>21</v>
      </c>
      <c r="F3" s="573" t="s">
        <v>24</v>
      </c>
      <c r="G3" s="571" t="s">
        <v>25</v>
      </c>
      <c r="H3" s="571" t="s">
        <v>21</v>
      </c>
      <c r="I3" s="572" t="str">
        <f>+Dates!A4</f>
        <v>56 Days</v>
      </c>
      <c r="J3" s="571" t="s">
        <v>26</v>
      </c>
      <c r="K3" s="574" t="s">
        <v>27</v>
      </c>
      <c r="L3" s="566" t="s">
        <v>64</v>
      </c>
      <c r="M3" s="566" t="s">
        <v>25</v>
      </c>
      <c r="N3" s="566" t="s">
        <v>28</v>
      </c>
      <c r="O3" s="567" t="s">
        <v>21</v>
      </c>
    </row>
    <row r="4" spans="1:15" ht="17.100000000000001" customHeight="1" x14ac:dyDescent="0.2">
      <c r="A4" s="580"/>
      <c r="B4" s="593"/>
      <c r="C4" s="589"/>
      <c r="D4" s="590"/>
      <c r="E4" s="591"/>
      <c r="F4" s="587"/>
      <c r="G4" s="819"/>
      <c r="H4" s="588"/>
      <c r="I4" s="585"/>
      <c r="J4" s="585"/>
      <c r="K4" s="586"/>
      <c r="L4" s="583" t="e">
        <f>Report!#REF!</f>
        <v>#REF!</v>
      </c>
      <c r="M4" s="583" t="e">
        <f>Report!#REF!</f>
        <v>#REF!</v>
      </c>
      <c r="N4" s="583" t="e">
        <f>Report!#REF!</f>
        <v>#REF!</v>
      </c>
      <c r="O4" s="583" t="e">
        <f>Report!#REF!</f>
        <v>#REF!</v>
      </c>
    </row>
    <row r="5" spans="1:15" ht="17.100000000000001" customHeight="1" x14ac:dyDescent="0.2">
      <c r="A5" s="581"/>
      <c r="B5" s="594"/>
      <c r="C5" s="587"/>
      <c r="D5" s="582"/>
      <c r="E5" s="592"/>
      <c r="F5" s="587"/>
      <c r="G5" s="819"/>
      <c r="H5" s="588"/>
      <c r="I5" s="585"/>
      <c r="J5" s="585"/>
      <c r="K5" s="586"/>
      <c r="L5" s="584" t="e">
        <f>Report!#REF!</f>
        <v>#REF!</v>
      </c>
      <c r="M5" s="584" t="e">
        <f>Report!#REF!</f>
        <v>#REF!</v>
      </c>
      <c r="N5" s="584" t="e">
        <f>Report!#REF!</f>
        <v>#REF!</v>
      </c>
      <c r="O5" s="584" t="e">
        <f>Report!#REF!</f>
        <v>#REF!</v>
      </c>
    </row>
    <row r="6" spans="1:15" ht="17.100000000000001" customHeight="1" x14ac:dyDescent="0.2">
      <c r="A6" s="581"/>
      <c r="B6" s="594"/>
      <c r="C6" s="587"/>
      <c r="D6" s="582"/>
      <c r="E6" s="592"/>
      <c r="F6" s="587"/>
      <c r="G6" s="819"/>
      <c r="H6" s="588"/>
      <c r="I6" s="585"/>
      <c r="J6" s="585"/>
      <c r="K6" s="586"/>
      <c r="L6" s="584" t="e">
        <f>Report!#REF!</f>
        <v>#REF!</v>
      </c>
      <c r="M6" s="584" t="e">
        <f>Report!#REF!</f>
        <v>#REF!</v>
      </c>
      <c r="N6" s="584" t="e">
        <f>Report!#REF!</f>
        <v>#REF!</v>
      </c>
      <c r="O6" s="584" t="e">
        <f>Report!#REF!</f>
        <v>#REF!</v>
      </c>
    </row>
    <row r="7" spans="1:15" ht="17.100000000000001" customHeight="1" x14ac:dyDescent="0.2">
      <c r="A7" s="581"/>
      <c r="B7" s="594"/>
      <c r="C7" s="587"/>
      <c r="D7" s="582"/>
      <c r="E7" s="592"/>
      <c r="F7" s="587"/>
      <c r="G7" s="587"/>
      <c r="H7" s="587"/>
      <c r="I7" s="818"/>
      <c r="J7" s="818"/>
      <c r="K7" s="586"/>
      <c r="L7" s="584" t="e">
        <f>Report!#REF!</f>
        <v>#REF!</v>
      </c>
      <c r="M7" s="584" t="e">
        <f>Report!#REF!</f>
        <v>#REF!</v>
      </c>
      <c r="N7" s="584" t="e">
        <f>Report!#REF!</f>
        <v>#REF!</v>
      </c>
      <c r="O7" s="584" t="e">
        <f>Report!#REF!</f>
        <v>#REF!</v>
      </c>
    </row>
    <row r="8" spans="1:15" ht="17.100000000000001" customHeight="1" x14ac:dyDescent="0.2">
      <c r="A8" s="581"/>
      <c r="B8" s="594"/>
      <c r="C8" s="587"/>
      <c r="D8" s="587"/>
      <c r="E8" s="587"/>
      <c r="F8" s="587"/>
      <c r="G8" s="587"/>
      <c r="H8" s="587"/>
      <c r="I8" s="818"/>
      <c r="J8" s="818"/>
      <c r="K8" s="818"/>
      <c r="L8" s="584" t="e">
        <f>Report!#REF!</f>
        <v>#REF!</v>
      </c>
      <c r="M8" s="584" t="e">
        <f>Report!#REF!</f>
        <v>#REF!</v>
      </c>
      <c r="N8" s="584" t="e">
        <f>Report!#REF!</f>
        <v>#REF!</v>
      </c>
      <c r="O8" s="584" t="e">
        <f>Report!#REF!</f>
        <v>#REF!</v>
      </c>
    </row>
    <row r="9" spans="1:15" ht="17.100000000000001" customHeight="1" x14ac:dyDescent="0.2">
      <c r="A9" s="581"/>
      <c r="B9" s="594"/>
      <c r="C9" s="587"/>
      <c r="D9" s="582"/>
      <c r="E9" s="592"/>
      <c r="F9" s="587"/>
      <c r="G9" s="819"/>
      <c r="H9" s="588"/>
      <c r="I9" s="585"/>
      <c r="J9" s="585"/>
      <c r="K9" s="586"/>
      <c r="L9" s="584" t="e">
        <f>Report!Y61</f>
        <v>#DIV/0!</v>
      </c>
      <c r="M9" s="584">
        <f>Report!Z61</f>
        <v>48</v>
      </c>
      <c r="N9" s="584" t="e">
        <f>Report!AA61</f>
        <v>#DIV/0!</v>
      </c>
      <c r="O9" s="584" t="e">
        <f>Report!AB61</f>
        <v>#DIV/0!</v>
      </c>
    </row>
    <row r="10" spans="1:15" ht="17.100000000000001" customHeight="1" x14ac:dyDescent="0.2">
      <c r="A10" s="581"/>
      <c r="B10" s="594"/>
      <c r="C10" s="587"/>
      <c r="D10" s="582"/>
      <c r="E10" s="592"/>
      <c r="F10" s="587"/>
      <c r="G10" s="819"/>
      <c r="H10" s="588"/>
      <c r="I10" s="585"/>
      <c r="J10" s="585"/>
      <c r="K10" s="586"/>
      <c r="L10" s="584" t="e">
        <f>Report!#REF!</f>
        <v>#REF!</v>
      </c>
      <c r="M10" s="584" t="e">
        <f>Report!#REF!</f>
        <v>#REF!</v>
      </c>
      <c r="N10" s="584" t="e">
        <f>Report!#REF!</f>
        <v>#REF!</v>
      </c>
      <c r="O10" s="584" t="e">
        <f>Report!#REF!</f>
        <v>#REF!</v>
      </c>
    </row>
    <row r="11" spans="1:15" ht="17.100000000000001" customHeight="1" x14ac:dyDescent="0.2">
      <c r="A11" s="581"/>
      <c r="B11" s="594"/>
      <c r="C11" s="587"/>
      <c r="D11" s="582"/>
      <c r="E11" s="592"/>
      <c r="F11" s="587"/>
      <c r="G11" s="819"/>
      <c r="H11" s="588"/>
      <c r="I11" s="585"/>
      <c r="J11" s="585"/>
      <c r="K11" s="586"/>
      <c r="L11" s="584" t="e">
        <f>Report!#REF!</f>
        <v>#REF!</v>
      </c>
      <c r="M11" s="584" t="e">
        <f>Report!#REF!</f>
        <v>#REF!</v>
      </c>
      <c r="N11" s="584" t="e">
        <f>Report!#REF!</f>
        <v>#REF!</v>
      </c>
      <c r="O11" s="584" t="e">
        <f>Report!#REF!</f>
        <v>#REF!</v>
      </c>
    </row>
    <row r="12" spans="1:15" ht="17.100000000000001" customHeight="1" x14ac:dyDescent="0.2">
      <c r="A12" s="581"/>
      <c r="B12" s="594"/>
      <c r="C12" s="587"/>
      <c r="D12" s="582"/>
      <c r="E12" s="592" t="e">
        <f>Report!#REF!</f>
        <v>#REF!</v>
      </c>
      <c r="F12" s="587" t="e">
        <f>Report!#REF!</f>
        <v>#REF!</v>
      </c>
      <c r="G12" s="819" t="e">
        <f>Report!#REF!</f>
        <v>#REF!</v>
      </c>
      <c r="H12" s="588" t="e">
        <f>Report!#REF!</f>
        <v>#REF!</v>
      </c>
      <c r="I12" s="585" t="e">
        <f>Report!#REF!</f>
        <v>#REF!</v>
      </c>
      <c r="J12" s="585" t="e">
        <f>Report!#REF!</f>
        <v>#REF!</v>
      </c>
      <c r="K12" s="586" t="e">
        <f>Report!#REF!</f>
        <v>#REF!</v>
      </c>
      <c r="L12" s="584" t="e">
        <f>Report!#REF!</f>
        <v>#REF!</v>
      </c>
      <c r="M12" s="584" t="e">
        <f>Report!#REF!</f>
        <v>#REF!</v>
      </c>
      <c r="N12" s="584" t="e">
        <f>Report!#REF!</f>
        <v>#REF!</v>
      </c>
      <c r="O12" s="584" t="e">
        <f>Report!#REF!</f>
        <v>#REF!</v>
      </c>
    </row>
    <row r="13" spans="1:15" ht="17.100000000000001" customHeight="1" thickBot="1" x14ac:dyDescent="0.25">
      <c r="A13" s="579" t="s">
        <v>47</v>
      </c>
      <c r="B13" s="577">
        <f>SUM(B4:B12)</f>
        <v>0</v>
      </c>
      <c r="C13" s="569" t="e">
        <f>($B4*C4+$B5*C5+$B7*C7+$B6*C6+$B8*C8+$B9*C9+$B10*C10+$B11*C11+$B12*C12)/$B13</f>
        <v>#DIV/0!</v>
      </c>
      <c r="D13" s="569" t="e">
        <f>($B4*D4+$B5*D5+$B7*D7+$B6*D6+$B8*D8+$B9*D9+$B10*D10+$B12*D12)/($B13-B11)</f>
        <v>#DIV/0!</v>
      </c>
      <c r="E13" s="569" t="e">
        <f t="shared" ref="E13:K13" si="0">($B4*E4+$B5*E5+$B7*E7+$B6*E6+$B8*E8+$B9*E9+$B10*E10+$B11*E11+$B12*E12)/$B13</f>
        <v>#REF!</v>
      </c>
      <c r="F13" s="569" t="e">
        <f t="shared" si="0"/>
        <v>#REF!</v>
      </c>
      <c r="G13" s="569" t="e">
        <f t="shared" si="0"/>
        <v>#REF!</v>
      </c>
      <c r="H13" s="569" t="e">
        <f t="shared" si="0"/>
        <v>#REF!</v>
      </c>
      <c r="I13" s="570" t="e">
        <f t="shared" si="0"/>
        <v>#REF!</v>
      </c>
      <c r="J13" s="570" t="e">
        <f>($B4*J4+$B5*J5+$B7*J7+$B6*J6+$B8*J8+$B9*J9+$B10*J10+$B11*J11+$B12*J12)/$B13</f>
        <v>#REF!</v>
      </c>
      <c r="K13" s="570" t="e">
        <f t="shared" si="0"/>
        <v>#REF!</v>
      </c>
      <c r="L13" s="569" t="e">
        <f>($B4*L4+$B5*L5+$B7*L7+$B6*L6+$B8*L8+$B9*L9+$B10*L10+$B11*L11+$B12*L12+#REF!*#REF!)/$B13</f>
        <v>#REF!</v>
      </c>
      <c r="M13" s="569" t="e">
        <f>($B4*M4+$B5*M5+$B7*M7+$B6*M6+$B8*M8+$B9*M9+$B10*M10+$B11*M11+$B12*M12+#REF!*#REF!)/$B13</f>
        <v>#REF!</v>
      </c>
      <c r="N13" s="569" t="e">
        <f>($B4*N4+$B5*N5+$B7*N7+$B6*N6+$B8*N8+$B9*N9+$B10*N10+$B11*N11+$B12*N12+#REF!*#REF!)/$B13</f>
        <v>#REF!</v>
      </c>
      <c r="O13" s="569" t="e">
        <f>($B4*O4+$B5*O5+$B7*O7+$B6*O6+$B8*O8+$B9*O9+$B10*O10+$B11*O11+$B12*O12+#REF!*#REF!)/$B13</f>
        <v>#REF!</v>
      </c>
    </row>
  </sheetData>
  <mergeCells count="4">
    <mergeCell ref="A1:O1"/>
    <mergeCell ref="C2:D2"/>
    <mergeCell ref="F2:K2"/>
    <mergeCell ref="L2:O2"/>
  </mergeCells>
  <phoneticPr fontId="0" type="noConversion"/>
  <printOptions horizontalCentered="1"/>
  <pageMargins left="0.25" right="0.25" top="0.5" bottom="0.25" header="0.5" footer="0.5"/>
  <pageSetup scale="8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K16"/>
  <sheetViews>
    <sheetView workbookViewId="0">
      <selection activeCell="H4" sqref="H4:K8"/>
    </sheetView>
  </sheetViews>
  <sheetFormatPr defaultColWidth="9" defaultRowHeight="11.25" x14ac:dyDescent="0.2"/>
  <cols>
    <col min="1" max="4" width="7.6640625" customWidth="1"/>
    <col min="5" max="5" width="35.6640625" customWidth="1"/>
    <col min="6" max="6" width="3.6640625" customWidth="1"/>
    <col min="7" max="10" width="7.6640625" customWidth="1"/>
    <col min="11" max="11" width="35.6640625" customWidth="1"/>
  </cols>
  <sheetData>
    <row r="1" spans="1:11" ht="30" customHeight="1" thickBot="1" x14ac:dyDescent="0.25">
      <c r="A1" s="1176" t="s">
        <v>48</v>
      </c>
      <c r="B1" s="1177"/>
      <c r="C1" s="1177"/>
      <c r="D1" s="1177"/>
      <c r="E1" s="1177"/>
      <c r="F1" s="1177"/>
      <c r="G1" s="1178"/>
      <c r="H1" s="1178"/>
      <c r="I1" s="1178"/>
      <c r="J1" s="1178"/>
      <c r="K1" s="1179"/>
    </row>
    <row r="2" spans="1:11" ht="20.100000000000001" customHeight="1" x14ac:dyDescent="0.45">
      <c r="A2" s="1180" t="s">
        <v>26</v>
      </c>
      <c r="B2" s="1181"/>
      <c r="C2" s="1181"/>
      <c r="D2" s="1181"/>
      <c r="E2" s="1182"/>
      <c r="F2" s="233"/>
      <c r="G2" s="1183" t="s">
        <v>27</v>
      </c>
      <c r="H2" s="1184"/>
      <c r="I2" s="1184"/>
      <c r="J2" s="1184"/>
      <c r="K2" s="1185"/>
    </row>
    <row r="3" spans="1:11" ht="17.100000000000001" customHeight="1" x14ac:dyDescent="0.2">
      <c r="A3" s="105" t="s">
        <v>97</v>
      </c>
      <c r="B3" s="106" t="s">
        <v>98</v>
      </c>
      <c r="C3" s="107" t="s">
        <v>2</v>
      </c>
      <c r="D3" s="107" t="s">
        <v>45</v>
      </c>
      <c r="E3" s="108" t="s">
        <v>50</v>
      </c>
      <c r="F3" s="234"/>
      <c r="G3" s="239" t="s">
        <v>97</v>
      </c>
      <c r="H3" s="106" t="s">
        <v>98</v>
      </c>
      <c r="I3" s="107" t="s">
        <v>2</v>
      </c>
      <c r="J3" s="107" t="s">
        <v>45</v>
      </c>
      <c r="K3" s="240" t="s">
        <v>50</v>
      </c>
    </row>
    <row r="4" spans="1:11" ht="17.100000000000001" customHeight="1" x14ac:dyDescent="0.25">
      <c r="A4" s="81">
        <v>1</v>
      </c>
      <c r="B4" s="229"/>
      <c r="C4" s="110"/>
      <c r="D4" s="111"/>
      <c r="E4" s="112"/>
      <c r="F4" s="254"/>
      <c r="G4" s="256">
        <v>1</v>
      </c>
      <c r="H4" s="248"/>
      <c r="I4" s="249"/>
      <c r="J4" s="250"/>
      <c r="K4" s="112"/>
    </row>
    <row r="5" spans="1:11" ht="17.100000000000001" customHeight="1" x14ac:dyDescent="0.25">
      <c r="A5" s="81">
        <v>2</v>
      </c>
      <c r="B5" s="229"/>
      <c r="C5" s="110"/>
      <c r="D5" s="111"/>
      <c r="E5" s="112"/>
      <c r="F5" s="254"/>
      <c r="G5" s="257">
        <v>2</v>
      </c>
      <c r="H5" s="251"/>
      <c r="I5" s="252"/>
      <c r="J5" s="253"/>
      <c r="K5" s="112"/>
    </row>
    <row r="6" spans="1:11" ht="17.100000000000001" customHeight="1" x14ac:dyDescent="0.25">
      <c r="A6" s="81">
        <v>3</v>
      </c>
      <c r="B6" s="229"/>
      <c r="C6" s="110"/>
      <c r="D6" s="111"/>
      <c r="E6" s="112"/>
      <c r="F6" s="254"/>
      <c r="G6" s="257">
        <v>3</v>
      </c>
      <c r="H6" s="251"/>
      <c r="I6" s="252"/>
      <c r="J6" s="253"/>
      <c r="K6" s="258"/>
    </row>
    <row r="7" spans="1:11" ht="17.100000000000001" customHeight="1" x14ac:dyDescent="0.25">
      <c r="A7" s="81">
        <v>4</v>
      </c>
      <c r="B7" s="229"/>
      <c r="C7" s="110"/>
      <c r="D7" s="111"/>
      <c r="E7" s="231"/>
      <c r="F7" s="254"/>
      <c r="G7" s="257">
        <v>4</v>
      </c>
      <c r="H7" s="251"/>
      <c r="I7" s="252"/>
      <c r="J7" s="253"/>
      <c r="K7" s="258"/>
    </row>
    <row r="8" spans="1:11" ht="17.100000000000001" customHeight="1" thickBot="1" x14ac:dyDescent="0.3">
      <c r="A8" s="114">
        <v>5</v>
      </c>
      <c r="B8" s="229"/>
      <c r="C8" s="115"/>
      <c r="D8" s="116"/>
      <c r="E8" s="232"/>
      <c r="F8" s="255"/>
      <c r="G8" s="259">
        <v>5</v>
      </c>
      <c r="H8" s="260"/>
      <c r="I8" s="261"/>
      <c r="J8" s="262"/>
      <c r="K8" s="263"/>
    </row>
    <row r="9" spans="1:11" ht="15.75" customHeight="1" thickBot="1" x14ac:dyDescent="0.25">
      <c r="A9" s="158"/>
      <c r="B9" s="159"/>
      <c r="C9" s="159"/>
      <c r="D9" s="159"/>
      <c r="E9" s="159"/>
      <c r="F9" s="160"/>
      <c r="G9" s="237"/>
      <c r="H9" s="237"/>
      <c r="I9" s="237"/>
      <c r="J9" s="237"/>
      <c r="K9" s="238"/>
    </row>
    <row r="10" spans="1:11" ht="20.100000000000001" customHeight="1" x14ac:dyDescent="0.45">
      <c r="A10" s="1186" t="s">
        <v>99</v>
      </c>
      <c r="B10" s="1187"/>
      <c r="C10" s="1187"/>
      <c r="D10" s="1187"/>
      <c r="E10" s="1188"/>
      <c r="F10" s="233"/>
      <c r="G10" s="1189" t="s">
        <v>100</v>
      </c>
      <c r="H10" s="1190"/>
      <c r="I10" s="1190"/>
      <c r="J10" s="1190"/>
      <c r="K10" s="1191"/>
    </row>
    <row r="11" spans="1:11" ht="17.100000000000001" customHeight="1" x14ac:dyDescent="0.2">
      <c r="A11" s="105" t="s">
        <v>97</v>
      </c>
      <c r="B11" s="106" t="s">
        <v>101</v>
      </c>
      <c r="C11" s="107" t="s">
        <v>2</v>
      </c>
      <c r="D11" s="107" t="s">
        <v>45</v>
      </c>
      <c r="E11" s="108" t="s">
        <v>50</v>
      </c>
      <c r="F11" s="234"/>
      <c r="G11" s="239" t="s">
        <v>97</v>
      </c>
      <c r="H11" s="106" t="s">
        <v>102</v>
      </c>
      <c r="I11" s="107" t="s">
        <v>2</v>
      </c>
      <c r="J11" s="107" t="s">
        <v>45</v>
      </c>
      <c r="K11" s="240" t="s">
        <v>50</v>
      </c>
    </row>
    <row r="12" spans="1:11" ht="17.100000000000001" customHeight="1" x14ac:dyDescent="0.25">
      <c r="A12" s="81">
        <v>1</v>
      </c>
      <c r="B12" s="113"/>
      <c r="C12" s="110"/>
      <c r="D12" s="111"/>
      <c r="E12" s="162"/>
      <c r="F12" s="235"/>
      <c r="G12" s="241">
        <v>1</v>
      </c>
      <c r="H12" s="109"/>
      <c r="I12" s="110"/>
      <c r="J12" s="111"/>
      <c r="K12" s="112"/>
    </row>
    <row r="13" spans="1:11" ht="17.100000000000001" customHeight="1" x14ac:dyDescent="0.25">
      <c r="A13" s="81">
        <v>2</v>
      </c>
      <c r="B13" s="113"/>
      <c r="C13" s="110"/>
      <c r="D13" s="111"/>
      <c r="E13" s="242"/>
      <c r="F13" s="235"/>
      <c r="G13" s="241">
        <v>2</v>
      </c>
      <c r="H13" s="109"/>
      <c r="I13" s="110"/>
      <c r="J13" s="111"/>
      <c r="K13" s="112"/>
    </row>
    <row r="14" spans="1:11" ht="17.100000000000001" customHeight="1" x14ac:dyDescent="0.25">
      <c r="A14" s="81">
        <v>3</v>
      </c>
      <c r="B14" s="113"/>
      <c r="C14" s="110"/>
      <c r="D14" s="111"/>
      <c r="E14" s="161"/>
      <c r="F14" s="235"/>
      <c r="G14" s="241">
        <v>3</v>
      </c>
      <c r="H14" s="109"/>
      <c r="I14" s="110"/>
      <c r="J14" s="111"/>
      <c r="K14" s="242"/>
    </row>
    <row r="15" spans="1:11" ht="17.100000000000001" customHeight="1" x14ac:dyDescent="0.25">
      <c r="A15" s="81">
        <v>4</v>
      </c>
      <c r="B15" s="113"/>
      <c r="C15" s="110"/>
      <c r="D15" s="111"/>
      <c r="E15" s="161"/>
      <c r="F15" s="235"/>
      <c r="G15" s="241">
        <v>4</v>
      </c>
      <c r="H15" s="109"/>
      <c r="I15" s="110"/>
      <c r="J15" s="111"/>
      <c r="K15" s="242"/>
    </row>
    <row r="16" spans="1:11" ht="17.100000000000001" customHeight="1" thickBot="1" x14ac:dyDescent="0.3">
      <c r="A16" s="114">
        <v>5</v>
      </c>
      <c r="B16" s="113"/>
      <c r="C16" s="110"/>
      <c r="D16" s="111"/>
      <c r="E16" s="161"/>
      <c r="F16" s="236"/>
      <c r="G16" s="243">
        <v>5</v>
      </c>
      <c r="H16" s="244"/>
      <c r="I16" s="245"/>
      <c r="J16" s="246"/>
      <c r="K16" s="247"/>
    </row>
  </sheetData>
  <mergeCells count="5">
    <mergeCell ref="A1:K1"/>
    <mergeCell ref="A2:E2"/>
    <mergeCell ref="G2:K2"/>
    <mergeCell ref="A10:E10"/>
    <mergeCell ref="G10:K10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66"/>
  <sheetViews>
    <sheetView workbookViewId="0">
      <selection activeCell="O41" sqref="O41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24.6640625" customWidth="1"/>
    <col min="4" max="4" width="5.6640625" customWidth="1"/>
    <col min="5" max="5" width="4.6640625" customWidth="1"/>
    <col min="6" max="7" width="5.6640625" customWidth="1"/>
    <col min="8" max="8" width="7.6640625" customWidth="1"/>
    <col min="9" max="9" width="6.1640625" customWidth="1"/>
    <col min="10" max="14" width="5.6640625" customWidth="1"/>
    <col min="15" max="15" width="6.1640625" customWidth="1"/>
    <col min="16" max="16" width="5.6640625" customWidth="1"/>
  </cols>
  <sheetData>
    <row r="1" spans="1:17" ht="30" customHeight="1" x14ac:dyDescent="0.2">
      <c r="A1" s="1142" t="s">
        <v>109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92"/>
      <c r="Q1" s="2"/>
    </row>
    <row r="2" spans="1:17" ht="18.75" thickBot="1" x14ac:dyDescent="0.25">
      <c r="A2" s="1098" t="s">
        <v>75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193"/>
      <c r="Q2" s="1"/>
    </row>
    <row r="3" spans="1:17" ht="12" customHeight="1" x14ac:dyDescent="0.2">
      <c r="A3" s="4" t="s">
        <v>2</v>
      </c>
      <c r="B3" s="5" t="s">
        <v>3</v>
      </c>
      <c r="C3" s="43"/>
      <c r="D3" s="6" t="s">
        <v>1</v>
      </c>
      <c r="E3" s="7" t="s">
        <v>1</v>
      </c>
      <c r="F3" s="1144" t="s">
        <v>4</v>
      </c>
      <c r="G3" s="1145"/>
      <c r="H3" s="1146"/>
      <c r="I3" s="1194" t="s">
        <v>63</v>
      </c>
      <c r="J3" s="1195"/>
      <c r="K3" s="1195"/>
      <c r="L3" s="1195"/>
      <c r="M3" s="1195"/>
      <c r="N3" s="1195"/>
      <c r="O3" s="1195"/>
      <c r="P3" s="1196"/>
      <c r="Q3" s="1"/>
    </row>
    <row r="4" spans="1:17" ht="12" customHeight="1" thickBot="1" x14ac:dyDescent="0.25">
      <c r="A4" s="8" t="s">
        <v>13</v>
      </c>
      <c r="B4" s="9" t="s">
        <v>13</v>
      </c>
      <c r="C4" s="44" t="s">
        <v>14</v>
      </c>
      <c r="D4" s="10" t="s">
        <v>15</v>
      </c>
      <c r="E4" s="11" t="s">
        <v>16</v>
      </c>
      <c r="F4" s="180" t="s">
        <v>104</v>
      </c>
      <c r="G4" s="180" t="s">
        <v>30</v>
      </c>
      <c r="H4" s="181" t="s">
        <v>105</v>
      </c>
      <c r="I4" s="56" t="s">
        <v>73</v>
      </c>
      <c r="J4" s="57" t="s">
        <v>22</v>
      </c>
      <c r="K4" s="50" t="s">
        <v>30</v>
      </c>
      <c r="L4" s="50" t="s">
        <v>22</v>
      </c>
      <c r="M4" s="57" t="s">
        <v>74</v>
      </c>
      <c r="N4" s="57" t="s">
        <v>22</v>
      </c>
      <c r="O4" s="57" t="s">
        <v>96</v>
      </c>
      <c r="P4" s="51" t="s">
        <v>22</v>
      </c>
      <c r="Q4" s="1"/>
    </row>
    <row r="5" spans="1:17" ht="18" customHeight="1" x14ac:dyDescent="0.2">
      <c r="A5" s="165" t="s">
        <v>43</v>
      </c>
      <c r="B5" s="166"/>
      <c r="C5" s="166"/>
      <c r="D5" s="167"/>
      <c r="E5" s="167"/>
      <c r="F5" s="166"/>
      <c r="G5" s="166"/>
      <c r="H5" s="168"/>
      <c r="I5" s="168"/>
      <c r="J5" s="168"/>
      <c r="K5" s="169"/>
      <c r="L5" s="170"/>
      <c r="M5" s="168"/>
      <c r="N5" s="168"/>
      <c r="O5" s="170"/>
      <c r="P5" s="171"/>
      <c r="Q5" s="1"/>
    </row>
    <row r="6" spans="1:17" ht="15.6" customHeight="1" x14ac:dyDescent="0.2">
      <c r="A6" s="87"/>
      <c r="B6" s="14"/>
      <c r="C6" s="60"/>
      <c r="D6" s="55"/>
      <c r="E6" s="15"/>
      <c r="F6" s="139"/>
      <c r="G6" s="139"/>
      <c r="H6" s="145"/>
      <c r="I6" s="58"/>
      <c r="J6" s="163" t="e">
        <f t="shared" ref="J6:J24" si="0">I6*100/I$25</f>
        <v>#DIV/0!</v>
      </c>
      <c r="K6" s="164"/>
      <c r="L6" s="63" t="e">
        <f t="shared" ref="L6:L24" si="1">K6*100/K$25</f>
        <v>#DIV/0!</v>
      </c>
      <c r="M6" s="58"/>
      <c r="N6" s="63" t="e">
        <f t="shared" ref="N6:N24" si="2">M6*100/M$25</f>
        <v>#DIV/0!</v>
      </c>
      <c r="O6" s="58"/>
      <c r="P6" s="64" t="e">
        <f t="shared" ref="P6:P24" si="3">O6*100/O$25</f>
        <v>#DIV/0!</v>
      </c>
      <c r="Q6" s="1"/>
    </row>
    <row r="7" spans="1:17" ht="15.6" customHeight="1" x14ac:dyDescent="0.2">
      <c r="A7" s="87"/>
      <c r="B7" s="14"/>
      <c r="C7" s="60"/>
      <c r="D7" s="55"/>
      <c r="E7" s="15"/>
      <c r="F7" s="139"/>
      <c r="G7" s="139"/>
      <c r="H7" s="145"/>
      <c r="I7" s="58"/>
      <c r="J7" s="63" t="e">
        <f t="shared" si="0"/>
        <v>#DIV/0!</v>
      </c>
      <c r="K7" s="58"/>
      <c r="L7" s="63" t="e">
        <f t="shared" si="1"/>
        <v>#DIV/0!</v>
      </c>
      <c r="M7" s="58"/>
      <c r="N7" s="63" t="e">
        <f t="shared" si="2"/>
        <v>#DIV/0!</v>
      </c>
      <c r="O7" s="58"/>
      <c r="P7" s="64" t="e">
        <f t="shared" si="3"/>
        <v>#DIV/0!</v>
      </c>
      <c r="Q7" s="1"/>
    </row>
    <row r="8" spans="1:17" ht="15.6" customHeight="1" x14ac:dyDescent="0.2">
      <c r="A8" s="87"/>
      <c r="B8" s="14"/>
      <c r="C8" s="60"/>
      <c r="D8" s="55"/>
      <c r="E8" s="15"/>
      <c r="F8" s="139"/>
      <c r="G8" s="139"/>
      <c r="H8" s="145"/>
      <c r="I8" s="58"/>
      <c r="J8" s="63" t="e">
        <f t="shared" si="0"/>
        <v>#DIV/0!</v>
      </c>
      <c r="K8" s="58"/>
      <c r="L8" s="63" t="e">
        <f t="shared" si="1"/>
        <v>#DIV/0!</v>
      </c>
      <c r="M8" s="58"/>
      <c r="N8" s="63" t="e">
        <f t="shared" si="2"/>
        <v>#DIV/0!</v>
      </c>
      <c r="O8" s="58"/>
      <c r="P8" s="64" t="e">
        <f t="shared" si="3"/>
        <v>#DIV/0!</v>
      </c>
      <c r="Q8" s="1"/>
    </row>
    <row r="9" spans="1:17" ht="15.6" customHeight="1" x14ac:dyDescent="0.2">
      <c r="A9" s="87"/>
      <c r="B9" s="14"/>
      <c r="C9" s="60"/>
      <c r="D9" s="55"/>
      <c r="E9" s="15"/>
      <c r="F9" s="139"/>
      <c r="G9" s="139"/>
      <c r="H9" s="145"/>
      <c r="I9" s="58"/>
      <c r="J9" s="63" t="e">
        <f t="shared" si="0"/>
        <v>#DIV/0!</v>
      </c>
      <c r="K9" s="58"/>
      <c r="L9" s="63" t="e">
        <f t="shared" si="1"/>
        <v>#DIV/0!</v>
      </c>
      <c r="M9" s="58"/>
      <c r="N9" s="63" t="e">
        <f t="shared" si="2"/>
        <v>#DIV/0!</v>
      </c>
      <c r="O9" s="58"/>
      <c r="P9" s="64" t="e">
        <f t="shared" si="3"/>
        <v>#DIV/0!</v>
      </c>
      <c r="Q9" s="1"/>
    </row>
    <row r="10" spans="1:17" ht="15.6" customHeight="1" x14ac:dyDescent="0.2">
      <c r="A10" s="87"/>
      <c r="B10" s="14"/>
      <c r="C10" s="60"/>
      <c r="D10" s="55"/>
      <c r="E10" s="15"/>
      <c r="F10" s="139"/>
      <c r="G10" s="139"/>
      <c r="H10" s="145"/>
      <c r="I10" s="58"/>
      <c r="J10" s="63" t="e">
        <f t="shared" si="0"/>
        <v>#DIV/0!</v>
      </c>
      <c r="K10" s="58"/>
      <c r="L10" s="63" t="e">
        <f t="shared" si="1"/>
        <v>#DIV/0!</v>
      </c>
      <c r="M10" s="58"/>
      <c r="N10" s="63" t="e">
        <f t="shared" si="2"/>
        <v>#DIV/0!</v>
      </c>
      <c r="O10" s="58"/>
      <c r="P10" s="64" t="e">
        <f t="shared" si="3"/>
        <v>#DIV/0!</v>
      </c>
      <c r="Q10" s="1"/>
    </row>
    <row r="11" spans="1:17" ht="15.6" customHeight="1" x14ac:dyDescent="0.2">
      <c r="A11" s="87"/>
      <c r="B11" s="14"/>
      <c r="C11" s="60"/>
      <c r="D11" s="55"/>
      <c r="E11" s="15"/>
      <c r="F11" s="139"/>
      <c r="G11" s="143"/>
      <c r="H11" s="145"/>
      <c r="I11" s="58"/>
      <c r="J11" s="63" t="e">
        <f t="shared" si="0"/>
        <v>#DIV/0!</v>
      </c>
      <c r="K11" s="58"/>
      <c r="L11" s="63" t="e">
        <f t="shared" si="1"/>
        <v>#DIV/0!</v>
      </c>
      <c r="M11" s="58"/>
      <c r="N11" s="63" t="e">
        <f t="shared" si="2"/>
        <v>#DIV/0!</v>
      </c>
      <c r="O11" s="58"/>
      <c r="P11" s="64" t="e">
        <f t="shared" si="3"/>
        <v>#DIV/0!</v>
      </c>
      <c r="Q11" s="1"/>
    </row>
    <row r="12" spans="1:17" ht="15.6" customHeight="1" x14ac:dyDescent="0.2">
      <c r="A12" s="87"/>
      <c r="B12" s="14"/>
      <c r="C12" s="60"/>
      <c r="D12" s="55"/>
      <c r="E12" s="15"/>
      <c r="F12" s="139"/>
      <c r="G12" s="143"/>
      <c r="H12" s="145"/>
      <c r="I12" s="58"/>
      <c r="J12" s="63" t="e">
        <f t="shared" si="0"/>
        <v>#DIV/0!</v>
      </c>
      <c r="K12" s="58"/>
      <c r="L12" s="63" t="e">
        <f t="shared" si="1"/>
        <v>#DIV/0!</v>
      </c>
      <c r="M12" s="58"/>
      <c r="N12" s="63" t="e">
        <f t="shared" si="2"/>
        <v>#DIV/0!</v>
      </c>
      <c r="O12" s="58"/>
      <c r="P12" s="64" t="e">
        <f t="shared" si="3"/>
        <v>#DIV/0!</v>
      </c>
      <c r="Q12" s="1"/>
    </row>
    <row r="13" spans="1:17" ht="15.6" customHeight="1" x14ac:dyDescent="0.2">
      <c r="A13" s="87"/>
      <c r="B13" s="14"/>
      <c r="C13" s="60"/>
      <c r="D13" s="55"/>
      <c r="E13" s="15"/>
      <c r="F13" s="139"/>
      <c r="G13" s="143"/>
      <c r="H13" s="145"/>
      <c r="I13" s="58"/>
      <c r="J13" s="63" t="e">
        <f t="shared" si="0"/>
        <v>#DIV/0!</v>
      </c>
      <c r="K13" s="58"/>
      <c r="L13" s="63" t="e">
        <f t="shared" si="1"/>
        <v>#DIV/0!</v>
      </c>
      <c r="M13" s="58"/>
      <c r="N13" s="63" t="e">
        <f t="shared" si="2"/>
        <v>#DIV/0!</v>
      </c>
      <c r="O13" s="58"/>
      <c r="P13" s="64" t="e">
        <f t="shared" si="3"/>
        <v>#DIV/0!</v>
      </c>
      <c r="Q13" s="1"/>
    </row>
    <row r="14" spans="1:17" ht="15.6" customHeight="1" x14ac:dyDescent="0.2">
      <c r="A14" s="87"/>
      <c r="B14" s="14"/>
      <c r="C14" s="60"/>
      <c r="D14" s="55"/>
      <c r="E14" s="15"/>
      <c r="F14" s="139"/>
      <c r="G14" s="143"/>
      <c r="H14" s="145"/>
      <c r="I14" s="58"/>
      <c r="J14" s="63" t="e">
        <f t="shared" si="0"/>
        <v>#DIV/0!</v>
      </c>
      <c r="K14" s="58"/>
      <c r="L14" s="63" t="e">
        <f t="shared" si="1"/>
        <v>#DIV/0!</v>
      </c>
      <c r="M14" s="58"/>
      <c r="N14" s="63" t="e">
        <f t="shared" si="2"/>
        <v>#DIV/0!</v>
      </c>
      <c r="O14" s="58"/>
      <c r="P14" s="64" t="e">
        <f t="shared" si="3"/>
        <v>#DIV/0!</v>
      </c>
      <c r="Q14" s="1"/>
    </row>
    <row r="15" spans="1:17" ht="15.6" customHeight="1" x14ac:dyDescent="0.2">
      <c r="A15" s="87"/>
      <c r="B15" s="14"/>
      <c r="C15" s="60"/>
      <c r="D15" s="55"/>
      <c r="E15" s="15"/>
      <c r="F15" s="139"/>
      <c r="G15" s="143"/>
      <c r="H15" s="145"/>
      <c r="I15" s="58"/>
      <c r="J15" s="63" t="e">
        <f t="shared" si="0"/>
        <v>#DIV/0!</v>
      </c>
      <c r="K15" s="58"/>
      <c r="L15" s="63" t="e">
        <f t="shared" si="1"/>
        <v>#DIV/0!</v>
      </c>
      <c r="M15" s="58"/>
      <c r="N15" s="63" t="e">
        <f t="shared" si="2"/>
        <v>#DIV/0!</v>
      </c>
      <c r="O15" s="58"/>
      <c r="P15" s="64" t="e">
        <f t="shared" si="3"/>
        <v>#DIV/0!</v>
      </c>
      <c r="Q15" s="1"/>
    </row>
    <row r="16" spans="1:17" ht="15.6" customHeight="1" x14ac:dyDescent="0.2">
      <c r="A16" s="87"/>
      <c r="B16" s="14"/>
      <c r="C16" s="60"/>
      <c r="D16" s="55"/>
      <c r="E16" s="15"/>
      <c r="F16" s="139"/>
      <c r="G16" s="143"/>
      <c r="H16" s="145"/>
      <c r="I16" s="58"/>
      <c r="J16" s="63" t="e">
        <f t="shared" si="0"/>
        <v>#DIV/0!</v>
      </c>
      <c r="K16" s="58"/>
      <c r="L16" s="63" t="e">
        <f t="shared" si="1"/>
        <v>#DIV/0!</v>
      </c>
      <c r="M16" s="58"/>
      <c r="N16" s="63" t="e">
        <f t="shared" si="2"/>
        <v>#DIV/0!</v>
      </c>
      <c r="O16" s="58"/>
      <c r="P16" s="64" t="e">
        <f t="shared" si="3"/>
        <v>#DIV/0!</v>
      </c>
      <c r="Q16" s="1"/>
    </row>
    <row r="17" spans="1:17" ht="15.6" customHeight="1" x14ac:dyDescent="0.2">
      <c r="A17" s="87"/>
      <c r="B17" s="14"/>
      <c r="C17" s="60"/>
      <c r="D17" s="55"/>
      <c r="E17" s="15"/>
      <c r="F17" s="139"/>
      <c r="G17" s="143"/>
      <c r="H17" s="145"/>
      <c r="I17" s="58"/>
      <c r="J17" s="63" t="e">
        <f t="shared" si="0"/>
        <v>#DIV/0!</v>
      </c>
      <c r="K17" s="58"/>
      <c r="L17" s="63" t="e">
        <f t="shared" si="1"/>
        <v>#DIV/0!</v>
      </c>
      <c r="M17" s="58"/>
      <c r="N17" s="63" t="e">
        <f t="shared" si="2"/>
        <v>#DIV/0!</v>
      </c>
      <c r="O17" s="58"/>
      <c r="P17" s="64" t="e">
        <f t="shared" si="3"/>
        <v>#DIV/0!</v>
      </c>
      <c r="Q17" s="1"/>
    </row>
    <row r="18" spans="1:17" ht="15.6" customHeight="1" x14ac:dyDescent="0.2">
      <c r="A18" s="87"/>
      <c r="B18" s="14"/>
      <c r="C18" s="60"/>
      <c r="D18" s="55"/>
      <c r="E18" s="15"/>
      <c r="F18" s="139"/>
      <c r="G18" s="143"/>
      <c r="H18" s="145"/>
      <c r="I18" s="58"/>
      <c r="J18" s="63" t="e">
        <f t="shared" si="0"/>
        <v>#DIV/0!</v>
      </c>
      <c r="K18" s="58"/>
      <c r="L18" s="63" t="e">
        <f t="shared" si="1"/>
        <v>#DIV/0!</v>
      </c>
      <c r="M18" s="58"/>
      <c r="N18" s="63" t="e">
        <f t="shared" si="2"/>
        <v>#DIV/0!</v>
      </c>
      <c r="O18" s="58"/>
      <c r="P18" s="64" t="e">
        <f t="shared" si="3"/>
        <v>#DIV/0!</v>
      </c>
      <c r="Q18" s="1"/>
    </row>
    <row r="19" spans="1:17" ht="15.6" customHeight="1" x14ac:dyDescent="0.2">
      <c r="A19" s="87"/>
      <c r="B19" s="14"/>
      <c r="C19" s="60"/>
      <c r="D19" s="55"/>
      <c r="E19" s="15"/>
      <c r="F19" s="139"/>
      <c r="G19" s="139"/>
      <c r="H19" s="145"/>
      <c r="I19" s="58"/>
      <c r="J19" s="63" t="e">
        <f t="shared" si="0"/>
        <v>#DIV/0!</v>
      </c>
      <c r="K19" s="58"/>
      <c r="L19" s="63" t="e">
        <f t="shared" si="1"/>
        <v>#DIV/0!</v>
      </c>
      <c r="M19" s="58"/>
      <c r="N19" s="63" t="e">
        <f t="shared" si="2"/>
        <v>#DIV/0!</v>
      </c>
      <c r="O19" s="58"/>
      <c r="P19" s="64" t="e">
        <f t="shared" si="3"/>
        <v>#DIV/0!</v>
      </c>
    </row>
    <row r="20" spans="1:17" ht="15.6" customHeight="1" x14ac:dyDescent="0.2">
      <c r="A20" s="87"/>
      <c r="B20" s="14"/>
      <c r="C20" s="60"/>
      <c r="D20" s="55"/>
      <c r="E20" s="15"/>
      <c r="F20" s="139"/>
      <c r="G20" s="139"/>
      <c r="H20" s="145"/>
      <c r="I20" s="58"/>
      <c r="J20" s="63" t="e">
        <f t="shared" si="0"/>
        <v>#DIV/0!</v>
      </c>
      <c r="K20" s="58"/>
      <c r="L20" s="63" t="e">
        <f t="shared" si="1"/>
        <v>#DIV/0!</v>
      </c>
      <c r="M20" s="58"/>
      <c r="N20" s="63" t="e">
        <f t="shared" si="2"/>
        <v>#DIV/0!</v>
      </c>
      <c r="O20" s="58"/>
      <c r="P20" s="64" t="e">
        <f t="shared" si="3"/>
        <v>#DIV/0!</v>
      </c>
    </row>
    <row r="21" spans="1:17" ht="15.6" customHeight="1" x14ac:dyDescent="0.2">
      <c r="A21" s="87"/>
      <c r="B21" s="14"/>
      <c r="C21" s="60"/>
      <c r="D21" s="55"/>
      <c r="E21" s="15"/>
      <c r="F21" s="139"/>
      <c r="G21" s="139"/>
      <c r="H21" s="145"/>
      <c r="I21" s="58"/>
      <c r="J21" s="63" t="e">
        <f t="shared" si="0"/>
        <v>#DIV/0!</v>
      </c>
      <c r="K21" s="58"/>
      <c r="L21" s="63" t="e">
        <f t="shared" si="1"/>
        <v>#DIV/0!</v>
      </c>
      <c r="M21" s="58"/>
      <c r="N21" s="63" t="e">
        <f t="shared" si="2"/>
        <v>#DIV/0!</v>
      </c>
      <c r="O21" s="58"/>
      <c r="P21" s="64" t="e">
        <f t="shared" si="3"/>
        <v>#DIV/0!</v>
      </c>
    </row>
    <row r="22" spans="1:17" ht="15.6" customHeight="1" x14ac:dyDescent="0.2">
      <c r="A22" s="87"/>
      <c r="B22" s="14"/>
      <c r="C22" s="60"/>
      <c r="D22" s="55"/>
      <c r="E22" s="15"/>
      <c r="F22" s="139"/>
      <c r="G22" s="139"/>
      <c r="H22" s="145"/>
      <c r="I22" s="58"/>
      <c r="J22" s="63" t="e">
        <f t="shared" si="0"/>
        <v>#DIV/0!</v>
      </c>
      <c r="K22" s="58"/>
      <c r="L22" s="63" t="e">
        <f t="shared" si="1"/>
        <v>#DIV/0!</v>
      </c>
      <c r="M22" s="58"/>
      <c r="N22" s="63" t="e">
        <f t="shared" si="2"/>
        <v>#DIV/0!</v>
      </c>
      <c r="O22" s="58"/>
      <c r="P22" s="64" t="e">
        <f t="shared" si="3"/>
        <v>#DIV/0!</v>
      </c>
    </row>
    <row r="23" spans="1:17" ht="15.6" customHeight="1" x14ac:dyDescent="0.2">
      <c r="A23" s="87"/>
      <c r="B23" s="14"/>
      <c r="C23" s="60"/>
      <c r="D23" s="55"/>
      <c r="E23" s="15"/>
      <c r="F23" s="139"/>
      <c r="G23" s="143"/>
      <c r="H23" s="145"/>
      <c r="I23" s="58"/>
      <c r="J23" s="63" t="e">
        <f t="shared" si="0"/>
        <v>#DIV/0!</v>
      </c>
      <c r="K23" s="58"/>
      <c r="L23" s="63" t="e">
        <f t="shared" si="1"/>
        <v>#DIV/0!</v>
      </c>
      <c r="M23" s="58"/>
      <c r="N23" s="63" t="e">
        <f t="shared" si="2"/>
        <v>#DIV/0!</v>
      </c>
      <c r="O23" s="58"/>
      <c r="P23" s="64" t="e">
        <f t="shared" si="3"/>
        <v>#DIV/0!</v>
      </c>
    </row>
    <row r="24" spans="1:17" ht="15.6" customHeight="1" x14ac:dyDescent="0.2">
      <c r="A24" s="87"/>
      <c r="B24" s="14"/>
      <c r="C24" s="60"/>
      <c r="D24" s="55"/>
      <c r="E24" s="15"/>
      <c r="F24" s="139"/>
      <c r="G24" s="139"/>
      <c r="H24" s="145"/>
      <c r="I24" s="58"/>
      <c r="J24" s="63" t="e">
        <f t="shared" si="0"/>
        <v>#DIV/0!</v>
      </c>
      <c r="K24" s="58"/>
      <c r="L24" s="63" t="e">
        <f t="shared" si="1"/>
        <v>#DIV/0!</v>
      </c>
      <c r="M24" s="58"/>
      <c r="N24" s="63" t="e">
        <f t="shared" si="2"/>
        <v>#DIV/0!</v>
      </c>
      <c r="O24" s="58"/>
      <c r="P24" s="64" t="e">
        <f t="shared" si="3"/>
        <v>#DIV/0!</v>
      </c>
    </row>
    <row r="25" spans="1:17" ht="15.6" customHeight="1" x14ac:dyDescent="0.2">
      <c r="A25" s="130"/>
      <c r="B25" s="131">
        <f>COUNTA(A6:A24)</f>
        <v>0</v>
      </c>
      <c r="C25" s="132" t="s">
        <v>42</v>
      </c>
      <c r="D25" s="132" t="s">
        <v>41</v>
      </c>
      <c r="E25" s="133"/>
      <c r="F25" s="141" t="e">
        <f>AVERAGEA(F6:F24)</f>
        <v>#DIV/0!</v>
      </c>
      <c r="G25" s="141" t="e">
        <f>AVERAGEA(G6:G24)</f>
        <v>#DIV/0!</v>
      </c>
      <c r="H25" s="147" t="e">
        <f>AVERAGEA(H6:H24)</f>
        <v>#DIV/0!</v>
      </c>
      <c r="I25" s="135" t="e">
        <f>AVERAGE(I6:I24)</f>
        <v>#DIV/0!</v>
      </c>
      <c r="J25" s="137"/>
      <c r="K25" s="135" t="e">
        <f>AVERAGE(K6:K24)</f>
        <v>#DIV/0!</v>
      </c>
      <c r="L25" s="136"/>
      <c r="M25" s="135" t="e">
        <f>AVERAGE(M6:M24)</f>
        <v>#DIV/0!</v>
      </c>
      <c r="N25" s="137"/>
      <c r="O25" s="135" t="e">
        <f>AVERAGE(O6:O24)</f>
        <v>#DIV/0!</v>
      </c>
      <c r="P25" s="138" t="s">
        <v>1</v>
      </c>
    </row>
    <row r="26" spans="1:17" ht="18" customHeight="1" x14ac:dyDescent="0.2">
      <c r="A26" s="172" t="s">
        <v>34</v>
      </c>
      <c r="B26" s="173"/>
      <c r="C26" s="173"/>
      <c r="D26" s="174"/>
      <c r="E26" s="174"/>
      <c r="F26" s="173"/>
      <c r="G26" s="173"/>
      <c r="H26" s="175"/>
      <c r="I26" s="175"/>
      <c r="J26" s="175"/>
      <c r="K26" s="176"/>
      <c r="L26" s="177"/>
      <c r="M26" s="175"/>
      <c r="N26" s="175"/>
      <c r="O26" s="177"/>
      <c r="P26" s="178"/>
    </row>
    <row r="27" spans="1:17" ht="15.6" customHeight="1" x14ac:dyDescent="0.2">
      <c r="A27" s="87"/>
      <c r="B27" s="14"/>
      <c r="C27" s="60"/>
      <c r="D27" s="55"/>
      <c r="E27" s="15"/>
      <c r="F27" s="139"/>
      <c r="G27" s="139"/>
      <c r="H27" s="146"/>
      <c r="I27" s="58"/>
      <c r="J27" s="63" t="e">
        <f t="shared" ref="J27:J38" si="4">I27*100/I$39</f>
        <v>#DIV/0!</v>
      </c>
      <c r="K27" s="58"/>
      <c r="L27" s="63" t="e">
        <f t="shared" ref="L27:L38" si="5">K27*100/K$39</f>
        <v>#DIV/0!</v>
      </c>
      <c r="M27" s="58"/>
      <c r="N27" s="63" t="e">
        <f t="shared" ref="N27:N38" si="6">M27*100/M$39</f>
        <v>#DIV/0!</v>
      </c>
      <c r="O27" s="58"/>
      <c r="P27" s="64" t="e">
        <f t="shared" ref="P27:P38" si="7">O27*100/O$39</f>
        <v>#DIV/0!</v>
      </c>
    </row>
    <row r="28" spans="1:17" ht="15.6" customHeight="1" x14ac:dyDescent="0.2">
      <c r="A28" s="87"/>
      <c r="B28" s="14"/>
      <c r="C28" s="60"/>
      <c r="D28" s="55"/>
      <c r="E28" s="15"/>
      <c r="F28" s="139"/>
      <c r="G28" s="139"/>
      <c r="H28" s="145"/>
      <c r="I28" s="58"/>
      <c r="J28" s="63" t="e">
        <f t="shared" si="4"/>
        <v>#DIV/0!</v>
      </c>
      <c r="K28" s="58"/>
      <c r="L28" s="63" t="e">
        <f t="shared" si="5"/>
        <v>#DIV/0!</v>
      </c>
      <c r="M28" s="58"/>
      <c r="N28" s="63" t="e">
        <f t="shared" si="6"/>
        <v>#DIV/0!</v>
      </c>
      <c r="O28" s="58"/>
      <c r="P28" s="64" t="e">
        <f t="shared" si="7"/>
        <v>#DIV/0!</v>
      </c>
    </row>
    <row r="29" spans="1:17" ht="15.6" customHeight="1" x14ac:dyDescent="0.2">
      <c r="A29" s="87"/>
      <c r="B29" s="14"/>
      <c r="C29" s="60"/>
      <c r="D29" s="55"/>
      <c r="E29" s="15"/>
      <c r="F29" s="139"/>
      <c r="G29" s="139"/>
      <c r="H29" s="145"/>
      <c r="I29" s="58"/>
      <c r="J29" s="63" t="e">
        <f t="shared" si="4"/>
        <v>#DIV/0!</v>
      </c>
      <c r="K29" s="58"/>
      <c r="L29" s="63" t="e">
        <f t="shared" si="5"/>
        <v>#DIV/0!</v>
      </c>
      <c r="M29" s="58"/>
      <c r="N29" s="63" t="e">
        <f t="shared" si="6"/>
        <v>#DIV/0!</v>
      </c>
      <c r="O29" s="58"/>
      <c r="P29" s="64" t="e">
        <f t="shared" si="7"/>
        <v>#DIV/0!</v>
      </c>
    </row>
    <row r="30" spans="1:17" ht="15.6" customHeight="1" x14ac:dyDescent="0.2">
      <c r="A30" s="87"/>
      <c r="B30" s="14"/>
      <c r="C30" s="60"/>
      <c r="D30" s="55"/>
      <c r="E30" s="15"/>
      <c r="F30" s="139"/>
      <c r="G30" s="139"/>
      <c r="H30" s="145"/>
      <c r="I30" s="58"/>
      <c r="J30" s="63" t="e">
        <f t="shared" si="4"/>
        <v>#DIV/0!</v>
      </c>
      <c r="K30" s="58"/>
      <c r="L30" s="63" t="e">
        <f t="shared" si="5"/>
        <v>#DIV/0!</v>
      </c>
      <c r="M30" s="58"/>
      <c r="N30" s="63" t="e">
        <f t="shared" si="6"/>
        <v>#DIV/0!</v>
      </c>
      <c r="O30" s="58"/>
      <c r="P30" s="64" t="e">
        <f t="shared" si="7"/>
        <v>#DIV/0!</v>
      </c>
    </row>
    <row r="31" spans="1:17" ht="15.6" customHeight="1" x14ac:dyDescent="0.2">
      <c r="A31" s="87"/>
      <c r="B31" s="14"/>
      <c r="C31" s="60"/>
      <c r="D31" s="55"/>
      <c r="E31" s="15"/>
      <c r="F31" s="139"/>
      <c r="G31" s="139"/>
      <c r="H31" s="145"/>
      <c r="I31" s="58"/>
      <c r="J31" s="63" t="e">
        <f t="shared" si="4"/>
        <v>#DIV/0!</v>
      </c>
      <c r="K31" s="58"/>
      <c r="L31" s="63" t="e">
        <f t="shared" si="5"/>
        <v>#DIV/0!</v>
      </c>
      <c r="M31" s="58"/>
      <c r="N31" s="63" t="e">
        <f t="shared" si="6"/>
        <v>#DIV/0!</v>
      </c>
      <c r="O31" s="58"/>
      <c r="P31" s="64" t="e">
        <f t="shared" si="7"/>
        <v>#DIV/0!</v>
      </c>
    </row>
    <row r="32" spans="1:17" ht="15.6" customHeight="1" x14ac:dyDescent="0.2">
      <c r="A32" s="87"/>
      <c r="B32" s="14"/>
      <c r="C32" s="60"/>
      <c r="D32" s="55"/>
      <c r="E32" s="15"/>
      <c r="F32" s="139"/>
      <c r="G32" s="139"/>
      <c r="H32" s="145"/>
      <c r="I32" s="58"/>
      <c r="J32" s="63" t="e">
        <f t="shared" si="4"/>
        <v>#DIV/0!</v>
      </c>
      <c r="K32" s="58"/>
      <c r="L32" s="63" t="e">
        <f t="shared" si="5"/>
        <v>#DIV/0!</v>
      </c>
      <c r="M32" s="58"/>
      <c r="N32" s="63" t="e">
        <f t="shared" si="6"/>
        <v>#DIV/0!</v>
      </c>
      <c r="O32" s="58"/>
      <c r="P32" s="64" t="e">
        <f t="shared" si="7"/>
        <v>#DIV/0!</v>
      </c>
    </row>
    <row r="33" spans="1:16" ht="15.6" customHeight="1" x14ac:dyDescent="0.2">
      <c r="A33" s="87"/>
      <c r="B33" s="14"/>
      <c r="C33" s="60"/>
      <c r="D33" s="55"/>
      <c r="E33" s="15"/>
      <c r="F33" s="139"/>
      <c r="G33" s="139"/>
      <c r="H33" s="145"/>
      <c r="I33" s="58"/>
      <c r="J33" s="63" t="e">
        <f t="shared" si="4"/>
        <v>#DIV/0!</v>
      </c>
      <c r="K33" s="58"/>
      <c r="L33" s="63" t="e">
        <f t="shared" si="5"/>
        <v>#DIV/0!</v>
      </c>
      <c r="M33" s="58"/>
      <c r="N33" s="63" t="e">
        <f t="shared" si="6"/>
        <v>#DIV/0!</v>
      </c>
      <c r="O33" s="58"/>
      <c r="P33" s="64" t="e">
        <f t="shared" si="7"/>
        <v>#DIV/0!</v>
      </c>
    </row>
    <row r="34" spans="1:16" ht="15.6" customHeight="1" x14ac:dyDescent="0.2">
      <c r="A34" s="87"/>
      <c r="B34" s="14"/>
      <c r="C34" s="60"/>
      <c r="D34" s="55"/>
      <c r="E34" s="15"/>
      <c r="F34" s="139"/>
      <c r="G34" s="139"/>
      <c r="H34" s="145"/>
      <c r="I34" s="58"/>
      <c r="J34" s="63" t="e">
        <f t="shared" si="4"/>
        <v>#DIV/0!</v>
      </c>
      <c r="K34" s="58"/>
      <c r="L34" s="63" t="e">
        <f t="shared" si="5"/>
        <v>#DIV/0!</v>
      </c>
      <c r="M34" s="58"/>
      <c r="N34" s="63" t="e">
        <f t="shared" si="6"/>
        <v>#DIV/0!</v>
      </c>
      <c r="O34" s="58"/>
      <c r="P34" s="64" t="e">
        <f t="shared" si="7"/>
        <v>#DIV/0!</v>
      </c>
    </row>
    <row r="35" spans="1:16" ht="15.6" customHeight="1" x14ac:dyDescent="0.2">
      <c r="A35" s="87"/>
      <c r="B35" s="14"/>
      <c r="C35" s="60"/>
      <c r="D35" s="55"/>
      <c r="E35" s="15"/>
      <c r="F35" s="139"/>
      <c r="G35" s="139"/>
      <c r="H35" s="145"/>
      <c r="I35" s="58"/>
      <c r="J35" s="63" t="e">
        <f t="shared" si="4"/>
        <v>#DIV/0!</v>
      </c>
      <c r="K35" s="58"/>
      <c r="L35" s="63" t="e">
        <f t="shared" si="5"/>
        <v>#DIV/0!</v>
      </c>
      <c r="M35" s="58"/>
      <c r="N35" s="63" t="e">
        <f t="shared" si="6"/>
        <v>#DIV/0!</v>
      </c>
      <c r="O35" s="58"/>
      <c r="P35" s="64" t="e">
        <f t="shared" si="7"/>
        <v>#DIV/0!</v>
      </c>
    </row>
    <row r="36" spans="1:16" ht="15.6" customHeight="1" x14ac:dyDescent="0.2">
      <c r="A36" s="87"/>
      <c r="B36" s="14"/>
      <c r="C36" s="60"/>
      <c r="D36" s="55"/>
      <c r="E36" s="15"/>
      <c r="F36" s="139"/>
      <c r="G36" s="139"/>
      <c r="H36" s="145"/>
      <c r="I36" s="58"/>
      <c r="J36" s="63" t="e">
        <f t="shared" si="4"/>
        <v>#DIV/0!</v>
      </c>
      <c r="K36" s="58"/>
      <c r="L36" s="63" t="e">
        <f t="shared" si="5"/>
        <v>#DIV/0!</v>
      </c>
      <c r="M36" s="58"/>
      <c r="N36" s="63" t="e">
        <f t="shared" si="6"/>
        <v>#DIV/0!</v>
      </c>
      <c r="O36" s="58"/>
      <c r="P36" s="64" t="e">
        <f t="shared" si="7"/>
        <v>#DIV/0!</v>
      </c>
    </row>
    <row r="37" spans="1:16" ht="15.6" customHeight="1" x14ac:dyDescent="0.2">
      <c r="A37" s="87"/>
      <c r="B37" s="14"/>
      <c r="C37" s="60"/>
      <c r="D37" s="55"/>
      <c r="E37" s="15"/>
      <c r="F37" s="139"/>
      <c r="G37" s="139"/>
      <c r="H37" s="145"/>
      <c r="I37" s="58"/>
      <c r="J37" s="63" t="e">
        <f t="shared" si="4"/>
        <v>#DIV/0!</v>
      </c>
      <c r="K37" s="58"/>
      <c r="L37" s="63" t="e">
        <f t="shared" si="5"/>
        <v>#DIV/0!</v>
      </c>
      <c r="M37" s="58"/>
      <c r="N37" s="63" t="e">
        <f t="shared" si="6"/>
        <v>#DIV/0!</v>
      </c>
      <c r="O37" s="58"/>
      <c r="P37" s="64" t="e">
        <f t="shared" si="7"/>
        <v>#DIV/0!</v>
      </c>
    </row>
    <row r="38" spans="1:16" ht="15.6" customHeight="1" x14ac:dyDescent="0.2">
      <c r="A38" s="87"/>
      <c r="B38" s="14"/>
      <c r="C38" s="60"/>
      <c r="D38" s="55"/>
      <c r="E38" s="15"/>
      <c r="F38" s="139"/>
      <c r="G38" s="139"/>
      <c r="H38" s="145"/>
      <c r="I38" s="58"/>
      <c r="J38" s="63" t="e">
        <f t="shared" si="4"/>
        <v>#DIV/0!</v>
      </c>
      <c r="K38" s="58"/>
      <c r="L38" s="63" t="e">
        <f t="shared" si="5"/>
        <v>#DIV/0!</v>
      </c>
      <c r="M38" s="58"/>
      <c r="N38" s="63" t="e">
        <f t="shared" si="6"/>
        <v>#DIV/0!</v>
      </c>
      <c r="O38" s="58"/>
      <c r="P38" s="64" t="e">
        <f t="shared" si="7"/>
        <v>#DIV/0!</v>
      </c>
    </row>
    <row r="39" spans="1:16" ht="15.6" customHeight="1" x14ac:dyDescent="0.2">
      <c r="A39" s="130"/>
      <c r="B39" s="131">
        <f>COUNTA(A27:A38)</f>
        <v>0</v>
      </c>
      <c r="C39" s="132" t="s">
        <v>42</v>
      </c>
      <c r="D39" s="132" t="s">
        <v>41</v>
      </c>
      <c r="E39" s="133"/>
      <c r="F39" s="141" t="e">
        <f>AVERAGEA(F27:F35,F36:F38)</f>
        <v>#DIV/0!</v>
      </c>
      <c r="G39" s="141" t="e">
        <f>AVERAGEA(G27:G35,G36:G38)</f>
        <v>#DIV/0!</v>
      </c>
      <c r="H39" s="147" t="e">
        <f>AVERAGEA(H27:H35,H36:H38)</f>
        <v>#DIV/0!</v>
      </c>
      <c r="I39" s="135" t="e">
        <f>AVERAGE(I27:I38)</f>
        <v>#DIV/0!</v>
      </c>
      <c r="J39" s="137"/>
      <c r="K39" s="135" t="e">
        <f>AVERAGE(K27:K38)</f>
        <v>#DIV/0!</v>
      </c>
      <c r="L39" s="136"/>
      <c r="M39" s="135" t="e">
        <f>AVERAGE(M27:M38)</f>
        <v>#DIV/0!</v>
      </c>
      <c r="N39" s="137"/>
      <c r="O39" s="135" t="e">
        <f>AVERAGE(O27:O38)</f>
        <v>#DIV/0!</v>
      </c>
      <c r="P39" s="138" t="s">
        <v>1</v>
      </c>
    </row>
    <row r="40" spans="1:16" ht="18" customHeight="1" x14ac:dyDescent="0.2">
      <c r="A40" s="172" t="s">
        <v>91</v>
      </c>
      <c r="B40" s="173"/>
      <c r="C40" s="173"/>
      <c r="D40" s="174"/>
      <c r="E40" s="174"/>
      <c r="F40" s="173"/>
      <c r="G40" s="173"/>
      <c r="H40" s="175"/>
      <c r="I40" s="175"/>
      <c r="J40" s="175"/>
      <c r="K40" s="176"/>
      <c r="L40" s="177"/>
      <c r="M40" s="175"/>
      <c r="N40" s="175"/>
      <c r="O40" s="177"/>
      <c r="P40" s="178"/>
    </row>
    <row r="41" spans="1:16" ht="15.75" customHeight="1" x14ac:dyDescent="0.2">
      <c r="A41" s="87"/>
      <c r="B41" s="14"/>
      <c r="C41" s="60"/>
      <c r="D41" s="55"/>
      <c r="E41" s="15"/>
      <c r="F41" s="139"/>
      <c r="G41" s="139"/>
      <c r="H41" s="140"/>
      <c r="I41" s="58"/>
      <c r="J41" s="63" t="e">
        <f>I41*100/I$42</f>
        <v>#DIV/0!</v>
      </c>
      <c r="K41" s="58"/>
      <c r="L41" s="63" t="e">
        <f>K41*100/K$42</f>
        <v>#DIV/0!</v>
      </c>
      <c r="M41" s="58"/>
      <c r="N41" s="63" t="e">
        <f>M41*100/M$42</f>
        <v>#DIV/0!</v>
      </c>
      <c r="O41" s="58"/>
      <c r="P41" s="64" t="e">
        <f>O41*100/O$42</f>
        <v>#DIV/0!</v>
      </c>
    </row>
    <row r="42" spans="1:16" ht="15.75" customHeight="1" x14ac:dyDescent="0.2">
      <c r="A42" s="130"/>
      <c r="B42" s="131">
        <f>COUNTA(A41:A41)</f>
        <v>0</v>
      </c>
      <c r="C42" s="132" t="s">
        <v>42</v>
      </c>
      <c r="D42" s="132" t="s">
        <v>41</v>
      </c>
      <c r="E42" s="133"/>
      <c r="F42" s="141" t="e">
        <f>AVERAGEA(F41:F41)</f>
        <v>#DIV/0!</v>
      </c>
      <c r="G42" s="141" t="e">
        <f>AVERAGEA(G41:G41)</f>
        <v>#DIV/0!</v>
      </c>
      <c r="H42" s="142"/>
      <c r="I42" s="135" t="e">
        <f>AVERAGE(I41:I41)</f>
        <v>#DIV/0!</v>
      </c>
      <c r="J42" s="137"/>
      <c r="K42" s="135" t="e">
        <f>AVERAGE(K41:K41)</f>
        <v>#DIV/0!</v>
      </c>
      <c r="L42" s="136"/>
      <c r="M42" s="135" t="e">
        <f>AVERAGE(M41:M41)</f>
        <v>#DIV/0!</v>
      </c>
      <c r="N42" s="137"/>
      <c r="O42" s="135" t="e">
        <f>AVERAGE(O41:O41)</f>
        <v>#DIV/0!</v>
      </c>
      <c r="P42" s="138" t="s">
        <v>1</v>
      </c>
    </row>
    <row r="43" spans="1:16" ht="15.75" customHeight="1" x14ac:dyDescent="0.2">
      <c r="A43" s="172" t="s">
        <v>108</v>
      </c>
      <c r="B43" s="173"/>
      <c r="C43" s="173"/>
      <c r="D43" s="174"/>
      <c r="E43" s="174"/>
      <c r="F43" s="173"/>
      <c r="G43" s="173"/>
      <c r="H43" s="175"/>
      <c r="I43" s="175"/>
      <c r="J43" s="175"/>
      <c r="K43" s="176"/>
      <c r="L43" s="177"/>
      <c r="M43" s="175"/>
      <c r="N43" s="175"/>
      <c r="O43" s="177"/>
      <c r="P43" s="178"/>
    </row>
    <row r="44" spans="1:16" ht="15.75" customHeight="1" x14ac:dyDescent="0.2">
      <c r="A44" s="87"/>
      <c r="B44" s="14"/>
      <c r="C44" s="60"/>
      <c r="D44" s="55"/>
      <c r="E44" s="15"/>
      <c r="F44" s="139"/>
      <c r="G44" s="139"/>
      <c r="H44" s="140"/>
      <c r="I44" s="58"/>
      <c r="J44" s="63" t="e">
        <f>I44*100/I$46</f>
        <v>#DIV/0!</v>
      </c>
      <c r="K44" s="58"/>
      <c r="L44" s="63" t="e">
        <f>K44*100/K$46</f>
        <v>#DIV/0!</v>
      </c>
      <c r="M44" s="58"/>
      <c r="N44" s="63" t="e">
        <f>M44*100/M$46</f>
        <v>#DIV/0!</v>
      </c>
      <c r="O44" s="58"/>
      <c r="P44" s="64" t="e">
        <f>O44*100/O$46</f>
        <v>#DIV/0!</v>
      </c>
    </row>
    <row r="45" spans="1:16" ht="15.75" customHeight="1" x14ac:dyDescent="0.2">
      <c r="A45" s="87"/>
      <c r="B45" s="14"/>
      <c r="C45" s="60"/>
      <c r="D45" s="55"/>
      <c r="E45" s="15"/>
      <c r="F45" s="139"/>
      <c r="G45" s="139"/>
      <c r="H45" s="140"/>
      <c r="I45" s="58"/>
      <c r="J45" s="63" t="e">
        <f>I45*100/I$46</f>
        <v>#DIV/0!</v>
      </c>
      <c r="K45" s="58"/>
      <c r="L45" s="63" t="e">
        <f>K45*100/K$46</f>
        <v>#DIV/0!</v>
      </c>
      <c r="M45" s="58"/>
      <c r="N45" s="63" t="e">
        <f>M45*100/M$46</f>
        <v>#DIV/0!</v>
      </c>
      <c r="O45" s="58"/>
      <c r="P45" s="64" t="e">
        <f>O45*100/O$46</f>
        <v>#DIV/0!</v>
      </c>
    </row>
    <row r="46" spans="1:16" ht="15.75" customHeight="1" x14ac:dyDescent="0.2">
      <c r="A46" s="130"/>
      <c r="B46" s="131">
        <f>COUNTA(A44:A45)</f>
        <v>0</v>
      </c>
      <c r="C46" s="132" t="s">
        <v>42</v>
      </c>
      <c r="D46" s="132" t="s">
        <v>41</v>
      </c>
      <c r="E46" s="133"/>
      <c r="F46" s="141" t="e">
        <f>AVERAGEA(F44:F45)</f>
        <v>#DIV/0!</v>
      </c>
      <c r="G46" s="141" t="e">
        <f>AVERAGEA(G44:G45)</f>
        <v>#DIV/0!</v>
      </c>
      <c r="H46" s="134"/>
      <c r="I46" s="135" t="e">
        <f>AVERAGE(I44:I45)</f>
        <v>#DIV/0!</v>
      </c>
      <c r="J46" s="137"/>
      <c r="K46" s="135" t="e">
        <f>AVERAGE(K44:K45)</f>
        <v>#DIV/0!</v>
      </c>
      <c r="L46" s="136"/>
      <c r="M46" s="135" t="e">
        <f>AVERAGE(M44:M45)</f>
        <v>#DIV/0!</v>
      </c>
      <c r="N46" s="137"/>
      <c r="O46" s="135" t="e">
        <f>AVERAGE(O44:O45)</f>
        <v>#DIV/0!</v>
      </c>
      <c r="P46" s="138"/>
    </row>
    <row r="47" spans="1:16" ht="18" customHeight="1" thickBot="1" x14ac:dyDescent="0.25">
      <c r="A47" s="172" t="s">
        <v>44</v>
      </c>
      <c r="B47" s="173"/>
      <c r="C47" s="173"/>
      <c r="D47" s="174"/>
      <c r="E47" s="174"/>
      <c r="F47" s="173"/>
      <c r="G47" s="173"/>
      <c r="H47" s="175"/>
      <c r="I47" s="175"/>
      <c r="J47" s="175"/>
      <c r="K47" s="176"/>
      <c r="L47" s="177"/>
      <c r="M47" s="175"/>
      <c r="N47" s="175"/>
      <c r="O47" s="177"/>
      <c r="P47" s="178"/>
    </row>
    <row r="48" spans="1:16" ht="15.75" customHeight="1" x14ac:dyDescent="0.2">
      <c r="A48" s="87"/>
      <c r="B48" s="14"/>
      <c r="C48" s="60"/>
      <c r="D48" s="55"/>
      <c r="E48" s="15"/>
      <c r="F48" s="139"/>
      <c r="G48" s="139"/>
      <c r="H48" s="52"/>
      <c r="I48" s="59"/>
      <c r="J48" s="63" t="e">
        <f>I48*100/I$49</f>
        <v>#DIV/0!</v>
      </c>
      <c r="K48" s="58"/>
      <c r="L48" s="61" t="e">
        <f>K48*100/K$49</f>
        <v>#DIV/0!</v>
      </c>
      <c r="M48" s="59"/>
      <c r="N48" s="61" t="e">
        <f>M48*100/M$49</f>
        <v>#DIV/0!</v>
      </c>
      <c r="O48" s="59">
        <v>0.33</v>
      </c>
      <c r="P48" s="62">
        <f>O48*100/O$49</f>
        <v>100</v>
      </c>
    </row>
    <row r="49" spans="1:16" ht="15.75" customHeight="1" x14ac:dyDescent="0.2">
      <c r="A49" s="130"/>
      <c r="B49" s="131">
        <f>COUNTA(A48:A48)</f>
        <v>0</v>
      </c>
      <c r="C49" s="132" t="s">
        <v>42</v>
      </c>
      <c r="D49" s="132" t="s">
        <v>41</v>
      </c>
      <c r="E49" s="133"/>
      <c r="F49" s="141" t="e">
        <f>AVERAGEA(F48:F48)</f>
        <v>#DIV/0!</v>
      </c>
      <c r="G49" s="141" t="e">
        <f>AVERAGEA(G48:G48)</f>
        <v>#DIV/0!</v>
      </c>
      <c r="H49" s="134"/>
      <c r="I49" s="135" t="e">
        <f>AVERAGE(I48:I48)</f>
        <v>#DIV/0!</v>
      </c>
      <c r="J49" s="137"/>
      <c r="K49" s="135" t="e">
        <f>AVERAGE(K48:K48)</f>
        <v>#DIV/0!</v>
      </c>
      <c r="L49" s="136"/>
      <c r="M49" s="135" t="e">
        <f>AVERAGE(M48:M48)</f>
        <v>#DIV/0!</v>
      </c>
      <c r="N49" s="137"/>
      <c r="O49" s="135">
        <f>AVERAGE(O48:O48)</f>
        <v>0.33</v>
      </c>
      <c r="P49" s="138" t="s">
        <v>1</v>
      </c>
    </row>
    <row r="50" spans="1:16" ht="18" customHeight="1" x14ac:dyDescent="0.2">
      <c r="A50" s="172" t="s">
        <v>92</v>
      </c>
      <c r="B50" s="173"/>
      <c r="C50" s="173"/>
      <c r="D50" s="174"/>
      <c r="E50" s="174"/>
      <c r="F50" s="173"/>
      <c r="G50" s="173"/>
      <c r="H50" s="175"/>
      <c r="I50" s="175"/>
      <c r="J50" s="175"/>
      <c r="K50" s="176"/>
      <c r="L50" s="177"/>
      <c r="M50" s="175"/>
      <c r="N50" s="175"/>
      <c r="O50" s="177"/>
      <c r="P50" s="178"/>
    </row>
    <row r="51" spans="1:16" ht="15.75" customHeight="1" x14ac:dyDescent="0.2">
      <c r="A51" s="87"/>
      <c r="B51" s="14"/>
      <c r="C51" s="60"/>
      <c r="D51" s="55"/>
      <c r="E51" s="15"/>
      <c r="F51" s="139"/>
      <c r="G51" s="139"/>
      <c r="H51" s="146"/>
      <c r="I51" s="58"/>
      <c r="J51" s="63" t="e">
        <f>I51*100/I$55</f>
        <v>#DIV/0!</v>
      </c>
      <c r="K51" s="58"/>
      <c r="L51" s="63" t="e">
        <f>K51*100/K$55</f>
        <v>#DIV/0!</v>
      </c>
      <c r="M51" s="58"/>
      <c r="N51" s="63" t="e">
        <f>M51*100/M$55</f>
        <v>#DIV/0!</v>
      </c>
      <c r="O51" s="58"/>
      <c r="P51" s="64"/>
    </row>
    <row r="52" spans="1:16" ht="15.75" customHeight="1" x14ac:dyDescent="0.2">
      <c r="A52" s="87"/>
      <c r="B52" s="14"/>
      <c r="C52" s="60"/>
      <c r="D52" s="55"/>
      <c r="E52" s="15"/>
      <c r="F52" s="139"/>
      <c r="G52" s="139"/>
      <c r="H52" s="145"/>
      <c r="I52" s="58"/>
      <c r="J52" s="63" t="e">
        <f>I52*100/I$55</f>
        <v>#DIV/0!</v>
      </c>
      <c r="K52" s="58"/>
      <c r="L52" s="63" t="e">
        <f>K52*100/K$55</f>
        <v>#DIV/0!</v>
      </c>
      <c r="M52" s="58"/>
      <c r="N52" s="63" t="e">
        <f>M52*100/M$55</f>
        <v>#DIV/0!</v>
      </c>
      <c r="O52" s="58"/>
      <c r="P52" s="64"/>
    </row>
    <row r="53" spans="1:16" ht="15.75" customHeight="1" x14ac:dyDescent="0.2">
      <c r="A53" s="87"/>
      <c r="B53" s="14"/>
      <c r="C53" s="60"/>
      <c r="D53" s="55"/>
      <c r="E53" s="15"/>
      <c r="F53" s="139"/>
      <c r="G53" s="139"/>
      <c r="H53" s="145"/>
      <c r="I53" s="58"/>
      <c r="J53" s="63" t="e">
        <f>I53*100/I$55</f>
        <v>#DIV/0!</v>
      </c>
      <c r="K53" s="58"/>
      <c r="L53" s="63" t="e">
        <f>K53*100/K$55</f>
        <v>#DIV/0!</v>
      </c>
      <c r="M53" s="58"/>
      <c r="N53" s="63" t="e">
        <f>M53*100/M$55</f>
        <v>#DIV/0!</v>
      </c>
      <c r="O53" s="58"/>
      <c r="P53" s="64"/>
    </row>
    <row r="54" spans="1:16" ht="15.75" customHeight="1" x14ac:dyDescent="0.2">
      <c r="A54" s="87"/>
      <c r="B54" s="14"/>
      <c r="C54" s="60"/>
      <c r="D54" s="55"/>
      <c r="E54" s="15"/>
      <c r="F54" s="139"/>
      <c r="G54" s="139"/>
      <c r="H54" s="145"/>
      <c r="I54" s="58"/>
      <c r="J54" s="63" t="e">
        <f>I54*100/I$55</f>
        <v>#DIV/0!</v>
      </c>
      <c r="K54" s="58"/>
      <c r="L54" s="63" t="e">
        <f>K54*100/K$55</f>
        <v>#DIV/0!</v>
      </c>
      <c r="M54" s="58"/>
      <c r="N54" s="63" t="e">
        <f>M54*100/M$55</f>
        <v>#DIV/0!</v>
      </c>
      <c r="O54" s="58"/>
      <c r="P54" s="64"/>
    </row>
    <row r="55" spans="1:16" ht="15.75" customHeight="1" x14ac:dyDescent="0.2">
      <c r="A55" s="130"/>
      <c r="B55" s="131">
        <f>COUNTA(A51:A54)</f>
        <v>0</v>
      </c>
      <c r="C55" s="132" t="s">
        <v>42</v>
      </c>
      <c r="D55" s="132" t="s">
        <v>41</v>
      </c>
      <c r="E55" s="133"/>
      <c r="F55" s="141" t="e">
        <f>AVERAGEA(F51:F54)</f>
        <v>#DIV/0!</v>
      </c>
      <c r="G55" s="141" t="e">
        <f>AVERAGEA(G51:G54)</f>
        <v>#DIV/0!</v>
      </c>
      <c r="H55" s="147"/>
      <c r="I55" s="135" t="e">
        <f>AVERAGE(I51:I54)</f>
        <v>#DIV/0!</v>
      </c>
      <c r="J55" s="137"/>
      <c r="K55" s="135" t="e">
        <f>AVERAGE(K51:K54)</f>
        <v>#DIV/0!</v>
      </c>
      <c r="L55" s="136"/>
      <c r="M55" s="135" t="e">
        <f>AVERAGE(M51:M54)</f>
        <v>#DIV/0!</v>
      </c>
      <c r="N55" s="137"/>
      <c r="O55" s="135"/>
      <c r="P55" s="138"/>
    </row>
    <row r="56" spans="1:16" ht="15.6" customHeight="1" x14ac:dyDescent="0.2"/>
    <row r="57" spans="1:16" ht="18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8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</sheetData>
  <mergeCells count="4">
    <mergeCell ref="A1:P1"/>
    <mergeCell ref="A2:P2"/>
    <mergeCell ref="F3:H3"/>
    <mergeCell ref="I3:P3"/>
  </mergeCells>
  <phoneticPr fontId="0" type="noConversion"/>
  <printOptions horizontalCentered="1"/>
  <pageMargins left="0.25" right="0.25" top="0.5" bottom="0.5" header="0.5" footer="0.2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0"/>
  </sheetPr>
  <dimension ref="A1:D10"/>
  <sheetViews>
    <sheetView workbookViewId="0">
      <selection sqref="A1:C1"/>
    </sheetView>
  </sheetViews>
  <sheetFormatPr defaultColWidth="9" defaultRowHeight="11.25" x14ac:dyDescent="0.2"/>
  <cols>
    <col min="1" max="1" width="5.6640625" customWidth="1"/>
    <col min="2" max="2" width="7.6640625" customWidth="1"/>
    <col min="3" max="3" width="70.6640625" customWidth="1"/>
    <col min="4" max="4" width="22.6640625" customWidth="1"/>
  </cols>
  <sheetData>
    <row r="1" spans="1:4" ht="24.75" customHeight="1" thickBot="1" x14ac:dyDescent="0.25">
      <c r="A1" s="1197" t="s">
        <v>114</v>
      </c>
      <c r="B1" s="1198"/>
      <c r="C1" s="1199"/>
    </row>
    <row r="2" spans="1:4" ht="15.75" customHeight="1" thickBot="1" x14ac:dyDescent="0.25">
      <c r="A2" s="67" t="s">
        <v>2</v>
      </c>
      <c r="B2" s="68" t="s">
        <v>45</v>
      </c>
      <c r="C2" s="69" t="s">
        <v>69</v>
      </c>
      <c r="D2" s="71" t="s">
        <v>50</v>
      </c>
    </row>
    <row r="3" spans="1:4" ht="20.100000000000001" customHeight="1" x14ac:dyDescent="0.25">
      <c r="A3" s="81"/>
      <c r="B3" s="18"/>
      <c r="C3" s="46"/>
      <c r="D3" s="103"/>
    </row>
    <row r="4" spans="1:4" ht="20.100000000000001" customHeight="1" x14ac:dyDescent="0.25">
      <c r="A4" s="81"/>
      <c r="B4" s="18"/>
      <c r="C4" s="46"/>
      <c r="D4" s="103"/>
    </row>
    <row r="5" spans="1:4" ht="20.100000000000001" customHeight="1" x14ac:dyDescent="0.25">
      <c r="A5" s="81"/>
      <c r="B5" s="18"/>
      <c r="C5" s="46"/>
      <c r="D5" s="103"/>
    </row>
    <row r="6" spans="1:4" ht="20.100000000000001" customHeight="1" x14ac:dyDescent="0.25">
      <c r="A6" s="81"/>
      <c r="B6" s="18"/>
      <c r="C6" s="46"/>
      <c r="D6" s="103"/>
    </row>
    <row r="7" spans="1:4" ht="20.100000000000001" customHeight="1" x14ac:dyDescent="0.25">
      <c r="A7" s="81"/>
      <c r="B7" s="18"/>
      <c r="C7" s="46"/>
      <c r="D7" s="103"/>
    </row>
    <row r="8" spans="1:4" ht="20.100000000000001" customHeight="1" x14ac:dyDescent="0.25">
      <c r="A8" s="81"/>
      <c r="B8" s="18"/>
      <c r="C8" s="46"/>
      <c r="D8" s="103"/>
    </row>
    <row r="9" spans="1:4" ht="20.100000000000001" customHeight="1" x14ac:dyDescent="0.25">
      <c r="A9" s="81"/>
      <c r="B9" s="18"/>
      <c r="C9" s="46"/>
      <c r="D9" s="185"/>
    </row>
    <row r="10" spans="1:4" ht="20.100000000000001" customHeight="1" thickBot="1" x14ac:dyDescent="0.3">
      <c r="A10" s="82"/>
      <c r="B10" s="19"/>
      <c r="C10" s="47"/>
      <c r="D10" s="70"/>
    </row>
  </sheetData>
  <mergeCells count="1">
    <mergeCell ref="A1:C1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E28"/>
  <sheetViews>
    <sheetView workbookViewId="0">
      <selection activeCell="E7" sqref="E7"/>
    </sheetView>
  </sheetViews>
  <sheetFormatPr defaultColWidth="9" defaultRowHeight="11.25" x14ac:dyDescent="0.2"/>
  <cols>
    <col min="1" max="1" width="14.6640625" customWidth="1"/>
    <col min="2" max="2" width="46.1640625" customWidth="1"/>
  </cols>
  <sheetData>
    <row r="1" spans="1:3" ht="18" customHeight="1" x14ac:dyDescent="0.25">
      <c r="A1" s="1200" t="s">
        <v>58</v>
      </c>
      <c r="B1" s="1200"/>
    </row>
    <row r="2" spans="1:3" ht="18" customHeight="1" x14ac:dyDescent="0.25">
      <c r="A2" s="65" t="s">
        <v>481</v>
      </c>
    </row>
    <row r="3" spans="1:3" ht="18" customHeight="1" x14ac:dyDescent="0.25">
      <c r="A3" s="36" t="s">
        <v>479</v>
      </c>
      <c r="B3" s="1"/>
    </row>
    <row r="4" spans="1:3" ht="18" customHeight="1" x14ac:dyDescent="0.25">
      <c r="A4" s="36" t="s">
        <v>479</v>
      </c>
      <c r="B4" s="1"/>
    </row>
    <row r="5" spans="1:3" ht="18" customHeight="1" x14ac:dyDescent="0.25">
      <c r="A5" s="45">
        <v>43725</v>
      </c>
      <c r="B5" s="16" t="s">
        <v>37</v>
      </c>
      <c r="C5" s="144"/>
    </row>
    <row r="6" spans="1:3" ht="18" customHeight="1" x14ac:dyDescent="0.25">
      <c r="A6" s="45">
        <v>43697</v>
      </c>
      <c r="B6" s="16" t="s">
        <v>38</v>
      </c>
    </row>
    <row r="7" spans="1:3" ht="18" customHeight="1" x14ac:dyDescent="0.25">
      <c r="A7" s="45">
        <v>43697</v>
      </c>
      <c r="B7" s="16" t="s">
        <v>39</v>
      </c>
    </row>
    <row r="8" spans="1:3" ht="18" customHeight="1" x14ac:dyDescent="0.25">
      <c r="A8" s="20">
        <v>56</v>
      </c>
      <c r="B8" s="16" t="s">
        <v>40</v>
      </c>
    </row>
    <row r="9" spans="1:3" ht="18" customHeight="1" x14ac:dyDescent="0.25">
      <c r="A9" s="20">
        <f>+A5-A6</f>
        <v>28</v>
      </c>
      <c r="B9" s="21" t="s">
        <v>54</v>
      </c>
    </row>
    <row r="10" spans="1:3" ht="18" customHeight="1" x14ac:dyDescent="0.2">
      <c r="A10" s="1201"/>
      <c r="B10" s="1201"/>
    </row>
    <row r="11" spans="1:3" ht="18" customHeight="1" x14ac:dyDescent="0.25">
      <c r="A11" s="1200" t="s">
        <v>59</v>
      </c>
      <c r="B11" s="1200"/>
    </row>
    <row r="12" spans="1:3" ht="18" customHeight="1" x14ac:dyDescent="0.25">
      <c r="A12" s="871" t="s">
        <v>480</v>
      </c>
    </row>
    <row r="13" spans="1:3" ht="18" customHeight="1" x14ac:dyDescent="0.25">
      <c r="A13" s="45">
        <v>43725</v>
      </c>
      <c r="B13" s="16" t="s">
        <v>38</v>
      </c>
    </row>
    <row r="14" spans="1:3" ht="18" customHeight="1" x14ac:dyDescent="0.2"/>
    <row r="15" spans="1:3" ht="18" customHeight="1" x14ac:dyDescent="0.25">
      <c r="A15" s="65" t="s">
        <v>445</v>
      </c>
    </row>
    <row r="16" spans="1:3" ht="18" customHeight="1" x14ac:dyDescent="0.25">
      <c r="A16" s="65" t="s">
        <v>446</v>
      </c>
    </row>
    <row r="17" spans="1:5" ht="18" customHeight="1" x14ac:dyDescent="0.25">
      <c r="A17" s="13" t="s">
        <v>447</v>
      </c>
      <c r="E17" s="66" t="s">
        <v>77</v>
      </c>
    </row>
    <row r="18" spans="1:5" ht="18" customHeight="1" x14ac:dyDescent="0.25">
      <c r="A18" s="13" t="s">
        <v>448</v>
      </c>
    </row>
    <row r="19" spans="1:5" ht="18" customHeight="1" x14ac:dyDescent="0.25">
      <c r="A19" s="65" t="s">
        <v>449</v>
      </c>
      <c r="E19" s="66" t="s">
        <v>76</v>
      </c>
    </row>
    <row r="20" spans="1:5" ht="18" customHeight="1" x14ac:dyDescent="0.25">
      <c r="A20" s="65" t="s">
        <v>254</v>
      </c>
    </row>
    <row r="21" spans="1:5" ht="18" customHeight="1" x14ac:dyDescent="0.2"/>
    <row r="22" spans="1:5" ht="18" customHeight="1" x14ac:dyDescent="0.25">
      <c r="A22" s="45">
        <v>43697</v>
      </c>
      <c r="B22" s="99">
        <v>0</v>
      </c>
    </row>
    <row r="23" spans="1:5" ht="18" customHeight="1" x14ac:dyDescent="0.25">
      <c r="A23" s="45">
        <v>43725</v>
      </c>
      <c r="B23" s="100">
        <f>A23-A$22</f>
        <v>28</v>
      </c>
    </row>
    <row r="24" spans="1:5" ht="18" customHeight="1" x14ac:dyDescent="0.25">
      <c r="A24" s="45">
        <v>43753</v>
      </c>
      <c r="B24" s="100">
        <f>A24-A$22</f>
        <v>56</v>
      </c>
    </row>
    <row r="25" spans="1:5" ht="18" customHeight="1" x14ac:dyDescent="0.25">
      <c r="A25" s="45">
        <v>43781</v>
      </c>
      <c r="B25" s="100">
        <f>A25-A$22</f>
        <v>84</v>
      </c>
    </row>
    <row r="26" spans="1:5" ht="18" customHeight="1" x14ac:dyDescent="0.25">
      <c r="A26" s="45">
        <v>43809</v>
      </c>
      <c r="B26" s="100">
        <f>A26-A$22</f>
        <v>112</v>
      </c>
    </row>
    <row r="27" spans="1:5" ht="18" customHeight="1" x14ac:dyDescent="0.25">
      <c r="A27" s="45">
        <v>43862</v>
      </c>
      <c r="B27" s="100">
        <f>A27-A$22</f>
        <v>165</v>
      </c>
    </row>
    <row r="28" spans="1:5" ht="18" customHeight="1" x14ac:dyDescent="0.25">
      <c r="A28" s="45"/>
    </row>
  </sheetData>
  <mergeCells count="3">
    <mergeCell ref="A1:B1"/>
    <mergeCell ref="A11:B11"/>
    <mergeCell ref="A10:B10"/>
  </mergeCells>
  <phoneticPr fontId="0" type="noConversion"/>
  <printOptions horizontalCentered="1"/>
  <pageMargins left="0" right="0" top="0.5" bottom="0.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K83"/>
  <sheetViews>
    <sheetView workbookViewId="0">
      <selection activeCell="B6" sqref="B6:I83"/>
    </sheetView>
  </sheetViews>
  <sheetFormatPr defaultColWidth="9" defaultRowHeight="11.25" x14ac:dyDescent="0.2"/>
  <cols>
    <col min="1" max="1" width="7.6640625" customWidth="1"/>
    <col min="2" max="2" width="8.6640625" customWidth="1"/>
    <col min="3" max="4" width="9.6640625" customWidth="1"/>
    <col min="5" max="5" width="7.6640625" customWidth="1"/>
    <col min="6" max="6" width="12.1640625" customWidth="1"/>
    <col min="7" max="7" width="10.1640625" customWidth="1"/>
    <col min="8" max="8" width="12.1640625" customWidth="1"/>
    <col min="9" max="9" width="10.1640625" customWidth="1"/>
    <col min="10" max="11" width="14.6640625" customWidth="1"/>
  </cols>
  <sheetData>
    <row r="1" spans="1:11" ht="19.5" x14ac:dyDescent="0.35">
      <c r="A1" s="1202" t="s">
        <v>0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</row>
    <row r="2" spans="1:11" ht="24.75" customHeight="1" x14ac:dyDescent="0.2">
      <c r="A2" s="1203" t="s">
        <v>234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</row>
    <row r="3" spans="1:11" ht="30" customHeight="1" x14ac:dyDescent="0.2">
      <c r="A3" s="1204" t="str">
        <f>+Dates!A12</f>
        <v>56-Days Weight Report ~October 15,2019 September 19, 2017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</row>
    <row r="4" spans="1:11" ht="14.1" customHeight="1" x14ac:dyDescent="0.2">
      <c r="A4" s="631" t="s">
        <v>2</v>
      </c>
      <c r="B4" s="632" t="s">
        <v>35</v>
      </c>
      <c r="C4" s="632" t="s">
        <v>35</v>
      </c>
      <c r="D4" s="632" t="s">
        <v>1</v>
      </c>
      <c r="E4" s="632" t="s">
        <v>1</v>
      </c>
      <c r="F4" s="634">
        <f>H4</f>
        <v>43725</v>
      </c>
      <c r="G4" s="633">
        <v>41561</v>
      </c>
      <c r="H4" s="635">
        <f>Dates!A5</f>
        <v>43725</v>
      </c>
      <c r="I4" s="633">
        <v>41561</v>
      </c>
      <c r="J4" s="636">
        <f>Dates!A5</f>
        <v>43725</v>
      </c>
      <c r="K4" s="635">
        <v>41561</v>
      </c>
    </row>
    <row r="5" spans="1:11" ht="14.1" customHeight="1" x14ac:dyDescent="0.2">
      <c r="A5" s="631" t="s">
        <v>13</v>
      </c>
      <c r="B5" s="631" t="s">
        <v>3</v>
      </c>
      <c r="C5" s="631" t="s">
        <v>45</v>
      </c>
      <c r="D5" s="631" t="s">
        <v>15</v>
      </c>
      <c r="E5" s="631" t="s">
        <v>16</v>
      </c>
      <c r="F5" s="637" t="s">
        <v>64</v>
      </c>
      <c r="G5" s="631" t="s">
        <v>235</v>
      </c>
      <c r="H5" s="631" t="s">
        <v>55</v>
      </c>
      <c r="I5" s="631" t="s">
        <v>236</v>
      </c>
      <c r="J5" s="631" t="s">
        <v>29</v>
      </c>
      <c r="K5" s="631" t="s">
        <v>127</v>
      </c>
    </row>
    <row r="6" spans="1:11" ht="24" customHeight="1" x14ac:dyDescent="0.25">
      <c r="A6" s="611">
        <v>1</v>
      </c>
      <c r="B6" s="612"/>
      <c r="C6" s="613"/>
      <c r="D6" s="607"/>
      <c r="E6" s="607"/>
      <c r="F6" s="621"/>
      <c r="G6" s="792"/>
      <c r="H6" s="622"/>
      <c r="I6" s="792"/>
      <c r="J6" s="622"/>
      <c r="K6" s="622"/>
    </row>
    <row r="7" spans="1:11" ht="24" customHeight="1" x14ac:dyDescent="0.25">
      <c r="A7" s="614">
        <v>2</v>
      </c>
      <c r="B7" s="615"/>
      <c r="C7" s="613"/>
      <c r="D7" s="607"/>
      <c r="E7" s="607"/>
      <c r="F7" s="621"/>
      <c r="G7" s="792"/>
      <c r="H7" s="622"/>
      <c r="I7" s="792"/>
      <c r="J7" s="622"/>
      <c r="K7" s="622"/>
    </row>
    <row r="8" spans="1:11" ht="24" customHeight="1" x14ac:dyDescent="0.25">
      <c r="A8" s="614">
        <v>3</v>
      </c>
      <c r="B8" s="615"/>
      <c r="C8" s="613"/>
      <c r="D8" s="607"/>
      <c r="E8" s="607"/>
      <c r="F8" s="621"/>
      <c r="G8" s="792"/>
      <c r="H8" s="622"/>
      <c r="I8" s="792"/>
      <c r="J8" s="622"/>
      <c r="K8" s="622"/>
    </row>
    <row r="9" spans="1:11" ht="24" customHeight="1" x14ac:dyDescent="0.25">
      <c r="A9" s="614">
        <v>4</v>
      </c>
      <c r="B9" s="615"/>
      <c r="C9" s="613"/>
      <c r="D9" s="607"/>
      <c r="E9" s="607"/>
      <c r="F9" s="621"/>
      <c r="G9" s="792"/>
      <c r="H9" s="622"/>
      <c r="I9" s="792"/>
      <c r="J9" s="622"/>
      <c r="K9" s="622"/>
    </row>
    <row r="10" spans="1:11" ht="24" customHeight="1" x14ac:dyDescent="0.25">
      <c r="A10" s="611">
        <v>5</v>
      </c>
      <c r="B10" s="616"/>
      <c r="C10" s="613"/>
      <c r="D10" s="607"/>
      <c r="E10" s="607"/>
      <c r="F10" s="621"/>
      <c r="G10" s="792"/>
      <c r="H10" s="622"/>
      <c r="I10" s="792"/>
      <c r="J10" s="622"/>
      <c r="K10" s="622"/>
    </row>
    <row r="11" spans="1:11" ht="24" customHeight="1" x14ac:dyDescent="0.25">
      <c r="A11" s="611">
        <v>8</v>
      </c>
      <c r="B11" s="617"/>
      <c r="C11" s="613"/>
      <c r="D11" s="608"/>
      <c r="E11" s="608"/>
      <c r="F11" s="621"/>
      <c r="G11" s="792"/>
      <c r="H11" s="622"/>
      <c r="I11" s="792"/>
      <c r="J11" s="622"/>
      <c r="K11" s="622"/>
    </row>
    <row r="12" spans="1:11" ht="24" customHeight="1" x14ac:dyDescent="0.25">
      <c r="A12" s="611">
        <v>9</v>
      </c>
      <c r="B12" s="617"/>
      <c r="C12" s="613"/>
      <c r="D12" s="608"/>
      <c r="E12" s="608"/>
      <c r="F12" s="621"/>
      <c r="G12" s="792"/>
      <c r="H12" s="622"/>
      <c r="I12" s="792"/>
      <c r="J12" s="622"/>
      <c r="K12" s="622"/>
    </row>
    <row r="13" spans="1:11" ht="24" customHeight="1" x14ac:dyDescent="0.25">
      <c r="A13" s="611">
        <v>10</v>
      </c>
      <c r="B13" s="617"/>
      <c r="C13" s="613"/>
      <c r="D13" s="608"/>
      <c r="E13" s="608"/>
      <c r="F13" s="621"/>
      <c r="G13" s="792"/>
      <c r="H13" s="622"/>
      <c r="I13" s="792"/>
      <c r="J13" s="622"/>
      <c r="K13" s="622"/>
    </row>
    <row r="14" spans="1:11" ht="24" customHeight="1" x14ac:dyDescent="0.25">
      <c r="A14" s="611">
        <v>11</v>
      </c>
      <c r="B14" s="617"/>
      <c r="C14" s="613"/>
      <c r="D14" s="608"/>
      <c r="E14" s="608"/>
      <c r="F14" s="621"/>
      <c r="G14" s="792"/>
      <c r="H14" s="622"/>
      <c r="I14" s="792"/>
      <c r="J14" s="622"/>
      <c r="K14" s="622"/>
    </row>
    <row r="15" spans="1:11" ht="24" customHeight="1" x14ac:dyDescent="0.25">
      <c r="A15" s="611">
        <v>12</v>
      </c>
      <c r="B15" s="617"/>
      <c r="C15" s="613"/>
      <c r="D15" s="608"/>
      <c r="E15" s="608"/>
      <c r="F15" s="621"/>
      <c r="G15" s="792"/>
      <c r="H15" s="622"/>
      <c r="I15" s="792"/>
      <c r="J15" s="622"/>
      <c r="K15" s="622"/>
    </row>
    <row r="16" spans="1:11" ht="24" customHeight="1" x14ac:dyDescent="0.25">
      <c r="A16" s="611">
        <v>13</v>
      </c>
      <c r="B16" s="617"/>
      <c r="C16" s="613"/>
      <c r="D16" s="608"/>
      <c r="E16" s="608"/>
      <c r="F16" s="621"/>
      <c r="G16" s="792"/>
      <c r="H16" s="622"/>
      <c r="I16" s="792"/>
      <c r="J16" s="622"/>
      <c r="K16" s="622"/>
    </row>
    <row r="17" spans="1:11" ht="24" customHeight="1" x14ac:dyDescent="0.25">
      <c r="A17" s="611">
        <v>14</v>
      </c>
      <c r="B17" s="617"/>
      <c r="C17" s="613"/>
      <c r="D17" s="608"/>
      <c r="E17" s="608"/>
      <c r="F17" s="621"/>
      <c r="G17" s="792"/>
      <c r="H17" s="622"/>
      <c r="I17" s="792"/>
      <c r="J17" s="622"/>
      <c r="K17" s="622"/>
    </row>
    <row r="18" spans="1:11" ht="24" customHeight="1" x14ac:dyDescent="0.25">
      <c r="A18" s="611">
        <v>15</v>
      </c>
      <c r="B18" s="617"/>
      <c r="C18" s="613"/>
      <c r="D18" s="608"/>
      <c r="E18" s="608"/>
      <c r="F18" s="623"/>
      <c r="G18" s="792"/>
      <c r="H18" s="622"/>
      <c r="I18" s="792"/>
      <c r="J18" s="622"/>
      <c r="K18" s="622"/>
    </row>
    <row r="19" spans="1:11" ht="24" customHeight="1" x14ac:dyDescent="0.25">
      <c r="A19" s="618">
        <v>16</v>
      </c>
      <c r="B19" s="617"/>
      <c r="C19" s="619"/>
      <c r="D19" s="609"/>
      <c r="E19" s="608"/>
      <c r="F19" s="623"/>
      <c r="G19" s="792"/>
      <c r="H19" s="622"/>
      <c r="I19" s="792"/>
      <c r="J19" s="622"/>
      <c r="K19" s="622"/>
    </row>
    <row r="20" spans="1:11" ht="24" customHeight="1" x14ac:dyDescent="0.25">
      <c r="A20" s="611">
        <v>17</v>
      </c>
      <c r="B20" s="617"/>
      <c r="C20" s="613"/>
      <c r="D20" s="608"/>
      <c r="E20" s="608"/>
      <c r="F20" s="623"/>
      <c r="G20" s="792"/>
      <c r="H20" s="622"/>
      <c r="I20" s="792"/>
      <c r="J20" s="622"/>
      <c r="K20" s="622"/>
    </row>
    <row r="21" spans="1:11" ht="24" customHeight="1" x14ac:dyDescent="0.25">
      <c r="A21" s="611">
        <v>18</v>
      </c>
      <c r="B21" s="617"/>
      <c r="C21" s="613"/>
      <c r="D21" s="608"/>
      <c r="E21" s="608"/>
      <c r="F21" s="623"/>
      <c r="G21" s="792"/>
      <c r="H21" s="622"/>
      <c r="I21" s="792"/>
      <c r="J21" s="622"/>
      <c r="K21" s="622"/>
    </row>
    <row r="22" spans="1:11" ht="24" customHeight="1" x14ac:dyDescent="0.25">
      <c r="A22" s="611">
        <v>19</v>
      </c>
      <c r="B22" s="617"/>
      <c r="C22" s="613"/>
      <c r="D22" s="608"/>
      <c r="E22" s="608"/>
      <c r="F22" s="623"/>
      <c r="G22" s="792"/>
      <c r="H22" s="622"/>
      <c r="I22" s="792"/>
      <c r="J22" s="622"/>
      <c r="K22" s="622"/>
    </row>
    <row r="23" spans="1:11" ht="24" customHeight="1" x14ac:dyDescent="0.25">
      <c r="A23" s="611">
        <v>20</v>
      </c>
      <c r="B23" s="617"/>
      <c r="C23" s="613"/>
      <c r="D23" s="608"/>
      <c r="E23" s="608"/>
      <c r="F23" s="623"/>
      <c r="G23" s="792"/>
      <c r="H23" s="622"/>
      <c r="I23" s="792"/>
      <c r="J23" s="622"/>
      <c r="K23" s="622"/>
    </row>
    <row r="24" spans="1:11" ht="24" customHeight="1" x14ac:dyDescent="0.25">
      <c r="A24" s="611">
        <v>21</v>
      </c>
      <c r="B24" s="617"/>
      <c r="C24" s="613"/>
      <c r="D24" s="608"/>
      <c r="E24" s="608"/>
      <c r="F24" s="623"/>
      <c r="G24" s="792"/>
      <c r="H24" s="622"/>
      <c r="I24" s="792"/>
      <c r="J24" s="622"/>
      <c r="K24" s="622"/>
    </row>
    <row r="25" spans="1:11" ht="24" customHeight="1" x14ac:dyDescent="0.25">
      <c r="A25" s="611">
        <v>22</v>
      </c>
      <c r="B25" s="617"/>
      <c r="C25" s="613"/>
      <c r="D25" s="608"/>
      <c r="E25" s="608"/>
      <c r="F25" s="624"/>
      <c r="G25" s="792"/>
      <c r="H25" s="625"/>
      <c r="I25" s="792"/>
      <c r="J25" s="625"/>
      <c r="K25" s="625"/>
    </row>
    <row r="26" spans="1:11" ht="24" customHeight="1" x14ac:dyDescent="0.25">
      <c r="A26" s="611">
        <v>23</v>
      </c>
      <c r="B26" s="617"/>
      <c r="C26" s="613"/>
      <c r="D26" s="608"/>
      <c r="E26" s="608"/>
      <c r="F26" s="624"/>
      <c r="G26" s="792"/>
      <c r="H26" s="625"/>
      <c r="I26" s="792"/>
      <c r="J26" s="625"/>
      <c r="K26" s="625"/>
    </row>
    <row r="27" spans="1:11" ht="24" customHeight="1" x14ac:dyDescent="0.25">
      <c r="A27" s="611">
        <v>24</v>
      </c>
      <c r="B27" s="617"/>
      <c r="C27" s="613"/>
      <c r="D27" s="608"/>
      <c r="E27" s="608"/>
      <c r="F27" s="624"/>
      <c r="G27" s="792"/>
      <c r="H27" s="625"/>
      <c r="I27" s="792"/>
      <c r="J27" s="625"/>
      <c r="K27" s="625"/>
    </row>
    <row r="28" spans="1:11" ht="24" customHeight="1" x14ac:dyDescent="0.25">
      <c r="A28" s="611">
        <v>25</v>
      </c>
      <c r="B28" s="617"/>
      <c r="C28" s="613"/>
      <c r="D28" s="608"/>
      <c r="E28" s="608"/>
      <c r="F28" s="626"/>
      <c r="G28" s="792"/>
      <c r="H28" s="625"/>
      <c r="I28" s="792"/>
      <c r="J28" s="625"/>
      <c r="K28" s="625"/>
    </row>
    <row r="29" spans="1:11" ht="24" customHeight="1" x14ac:dyDescent="0.25">
      <c r="A29" s="611">
        <v>26</v>
      </c>
      <c r="B29" s="617"/>
      <c r="C29" s="613"/>
      <c r="D29" s="608"/>
      <c r="E29" s="608"/>
      <c r="F29" s="624"/>
      <c r="G29" s="792"/>
      <c r="H29" s="625"/>
      <c r="I29" s="792"/>
      <c r="J29" s="625"/>
      <c r="K29" s="625"/>
    </row>
    <row r="30" spans="1:11" ht="24" customHeight="1" x14ac:dyDescent="0.25">
      <c r="A30" s="611">
        <v>27</v>
      </c>
      <c r="B30" s="617"/>
      <c r="C30" s="613"/>
      <c r="D30" s="608"/>
      <c r="E30" s="608"/>
      <c r="F30" s="624"/>
      <c r="G30" s="792"/>
      <c r="H30" s="625"/>
      <c r="I30" s="792"/>
      <c r="J30" s="625"/>
      <c r="K30" s="625"/>
    </row>
    <row r="31" spans="1:11" ht="24" customHeight="1" x14ac:dyDescent="0.25">
      <c r="A31" s="611">
        <v>28</v>
      </c>
      <c r="B31" s="617"/>
      <c r="C31" s="613"/>
      <c r="D31" s="608"/>
      <c r="E31" s="608"/>
      <c r="F31" s="624"/>
      <c r="G31" s="792"/>
      <c r="H31" s="625"/>
      <c r="I31" s="792"/>
      <c r="J31" s="625"/>
      <c r="K31" s="625"/>
    </row>
    <row r="32" spans="1:11" ht="24" customHeight="1" x14ac:dyDescent="0.25">
      <c r="A32" s="611">
        <v>29</v>
      </c>
      <c r="B32" s="617"/>
      <c r="C32" s="613"/>
      <c r="D32" s="610"/>
      <c r="E32" s="620"/>
      <c r="F32" s="627"/>
      <c r="G32" s="792"/>
      <c r="H32" s="625"/>
      <c r="I32" s="792"/>
      <c r="J32" s="625"/>
      <c r="K32" s="625"/>
    </row>
    <row r="33" spans="1:11" ht="24" customHeight="1" x14ac:dyDescent="0.25">
      <c r="A33" s="611">
        <v>30</v>
      </c>
      <c r="B33" s="617"/>
      <c r="C33" s="613"/>
      <c r="D33" s="610"/>
      <c r="E33" s="620"/>
      <c r="F33" s="627"/>
      <c r="G33" s="792"/>
      <c r="H33" s="625"/>
      <c r="I33" s="792"/>
      <c r="J33" s="625"/>
      <c r="K33" s="625"/>
    </row>
    <row r="34" spans="1:11" ht="24" customHeight="1" x14ac:dyDescent="0.25">
      <c r="A34" s="611">
        <v>31</v>
      </c>
      <c r="B34" s="617"/>
      <c r="C34" s="613"/>
      <c r="D34" s="610"/>
      <c r="E34" s="620"/>
      <c r="F34" s="627"/>
      <c r="G34" s="792"/>
      <c r="H34" s="625"/>
      <c r="I34" s="792"/>
      <c r="J34" s="625"/>
      <c r="K34" s="625"/>
    </row>
    <row r="35" spans="1:11" ht="24" customHeight="1" x14ac:dyDescent="0.25">
      <c r="A35" s="611">
        <v>32</v>
      </c>
      <c r="B35" s="617"/>
      <c r="C35" s="613"/>
      <c r="D35" s="608"/>
      <c r="E35" s="620"/>
      <c r="F35" s="627"/>
      <c r="G35" s="792"/>
      <c r="H35" s="625"/>
      <c r="I35" s="792"/>
      <c r="J35" s="625"/>
      <c r="K35" s="625"/>
    </row>
    <row r="36" spans="1:11" ht="24" customHeight="1" x14ac:dyDescent="0.25">
      <c r="A36" s="611">
        <v>33</v>
      </c>
      <c r="B36" s="617"/>
      <c r="C36" s="613"/>
      <c r="D36" s="608"/>
      <c r="E36" s="620"/>
      <c r="F36" s="627"/>
      <c r="G36" s="792"/>
      <c r="H36" s="625"/>
      <c r="I36" s="792"/>
      <c r="J36" s="625"/>
      <c r="K36" s="625"/>
    </row>
    <row r="37" spans="1:11" ht="24" customHeight="1" x14ac:dyDescent="0.25">
      <c r="A37" s="611">
        <v>34</v>
      </c>
      <c r="B37" s="617"/>
      <c r="C37" s="613"/>
      <c r="D37" s="608"/>
      <c r="E37" s="620"/>
      <c r="F37" s="627"/>
      <c r="G37" s="792"/>
      <c r="H37" s="625"/>
      <c r="I37" s="792"/>
      <c r="J37" s="625"/>
      <c r="K37" s="625"/>
    </row>
    <row r="38" spans="1:11" ht="24" customHeight="1" x14ac:dyDescent="0.25">
      <c r="A38" s="611">
        <v>36</v>
      </c>
      <c r="B38" s="617"/>
      <c r="C38" s="613"/>
      <c r="D38" s="608"/>
      <c r="E38" s="620"/>
      <c r="F38" s="627"/>
      <c r="G38" s="792"/>
      <c r="H38" s="625"/>
      <c r="I38" s="792"/>
      <c r="J38" s="625"/>
      <c r="K38" s="625"/>
    </row>
    <row r="39" spans="1:11" ht="24" customHeight="1" x14ac:dyDescent="0.25">
      <c r="A39" s="611">
        <v>37</v>
      </c>
      <c r="B39" s="617"/>
      <c r="C39" s="613"/>
      <c r="D39" s="608"/>
      <c r="E39" s="620"/>
      <c r="F39" s="627"/>
      <c r="G39" s="792"/>
      <c r="H39" s="625"/>
      <c r="I39" s="792"/>
      <c r="J39" s="625"/>
      <c r="K39" s="625"/>
    </row>
    <row r="40" spans="1:11" ht="24" customHeight="1" x14ac:dyDescent="0.25">
      <c r="A40" s="611">
        <v>38</v>
      </c>
      <c r="B40" s="617"/>
      <c r="C40" s="613"/>
      <c r="D40" s="608"/>
      <c r="E40" s="620"/>
      <c r="F40" s="627"/>
      <c r="G40" s="792"/>
      <c r="H40" s="625"/>
      <c r="I40" s="792"/>
      <c r="J40" s="625"/>
      <c r="K40" s="625"/>
    </row>
    <row r="41" spans="1:11" ht="24" customHeight="1" x14ac:dyDescent="0.25">
      <c r="A41" s="611">
        <v>40</v>
      </c>
      <c r="B41" s="630"/>
      <c r="C41" s="613"/>
      <c r="D41" s="607"/>
      <c r="E41" s="607"/>
      <c r="F41" s="627"/>
      <c r="G41" s="792"/>
      <c r="H41" s="625"/>
      <c r="I41" s="792"/>
      <c r="J41" s="625"/>
      <c r="K41" s="625"/>
    </row>
    <row r="42" spans="1:11" ht="24" customHeight="1" x14ac:dyDescent="0.25">
      <c r="A42" s="611">
        <v>41</v>
      </c>
      <c r="B42" s="617"/>
      <c r="C42" s="613"/>
      <c r="D42" s="608"/>
      <c r="E42" s="620"/>
      <c r="F42" s="627"/>
      <c r="G42" s="792"/>
      <c r="H42" s="625"/>
      <c r="I42" s="792"/>
      <c r="J42" s="625"/>
      <c r="K42" s="625"/>
    </row>
    <row r="43" spans="1:11" ht="24" customHeight="1" x14ac:dyDescent="0.25">
      <c r="A43" s="611">
        <v>42</v>
      </c>
      <c r="B43" s="617"/>
      <c r="C43" s="613"/>
      <c r="D43" s="608"/>
      <c r="E43" s="620"/>
      <c r="F43" s="627"/>
      <c r="G43" s="792"/>
      <c r="H43" s="625"/>
      <c r="I43" s="792"/>
      <c r="J43" s="625"/>
      <c r="K43" s="625"/>
    </row>
    <row r="44" spans="1:11" ht="24" customHeight="1" x14ac:dyDescent="0.25">
      <c r="A44" s="611">
        <v>43</v>
      </c>
      <c r="B44" s="617"/>
      <c r="C44" s="613"/>
      <c r="D44" s="608"/>
      <c r="E44" s="620"/>
      <c r="F44" s="627"/>
      <c r="G44" s="792"/>
      <c r="H44" s="625"/>
      <c r="I44" s="792"/>
      <c r="J44" s="625"/>
      <c r="K44" s="625"/>
    </row>
    <row r="45" spans="1:11" ht="24" customHeight="1" x14ac:dyDescent="0.25">
      <c r="A45" s="611">
        <v>44</v>
      </c>
      <c r="B45" s="617"/>
      <c r="C45" s="613"/>
      <c r="D45" s="608"/>
      <c r="E45" s="620"/>
      <c r="F45" s="627"/>
      <c r="G45" s="792"/>
      <c r="H45" s="625"/>
      <c r="I45" s="792"/>
      <c r="J45" s="625"/>
      <c r="K45" s="625"/>
    </row>
    <row r="46" spans="1:11" ht="24" customHeight="1" x14ac:dyDescent="0.25">
      <c r="A46" s="611">
        <v>45</v>
      </c>
      <c r="B46" s="617"/>
      <c r="C46" s="613"/>
      <c r="D46" s="608"/>
      <c r="E46" s="620"/>
      <c r="F46" s="627"/>
      <c r="G46" s="792"/>
      <c r="H46" s="625"/>
      <c r="I46" s="792"/>
      <c r="J46" s="625"/>
      <c r="K46" s="625"/>
    </row>
    <row r="47" spans="1:11" ht="24" customHeight="1" x14ac:dyDescent="0.25">
      <c r="A47" s="611">
        <v>46</v>
      </c>
      <c r="B47" s="617"/>
      <c r="C47" s="613"/>
      <c r="D47" s="608"/>
      <c r="E47" s="620"/>
      <c r="F47" s="627"/>
      <c r="G47" s="792"/>
      <c r="H47" s="625"/>
      <c r="I47" s="792"/>
      <c r="J47" s="625"/>
      <c r="K47" s="625"/>
    </row>
    <row r="48" spans="1:11" ht="24" customHeight="1" x14ac:dyDescent="0.25">
      <c r="A48" s="611">
        <v>47</v>
      </c>
      <c r="B48" s="617"/>
      <c r="C48" s="613"/>
      <c r="D48" s="608"/>
      <c r="E48" s="620"/>
      <c r="F48" s="627"/>
      <c r="G48" s="792"/>
      <c r="H48" s="625"/>
      <c r="I48" s="792"/>
      <c r="J48" s="625"/>
      <c r="K48" s="625"/>
    </row>
    <row r="49" spans="1:11" ht="24" customHeight="1" x14ac:dyDescent="0.25">
      <c r="A49" s="611">
        <v>48</v>
      </c>
      <c r="B49" s="617"/>
      <c r="C49" s="613"/>
      <c r="D49" s="608"/>
      <c r="E49" s="620"/>
      <c r="F49" s="627"/>
      <c r="G49" s="792"/>
      <c r="H49" s="625"/>
      <c r="I49" s="792"/>
      <c r="J49" s="625"/>
      <c r="K49" s="625"/>
    </row>
    <row r="50" spans="1:11" ht="24" customHeight="1" x14ac:dyDescent="0.25">
      <c r="A50" s="611">
        <v>49</v>
      </c>
      <c r="B50" s="617"/>
      <c r="C50" s="613"/>
      <c r="D50" s="608"/>
      <c r="E50" s="620"/>
      <c r="F50" s="627"/>
      <c r="G50" s="792"/>
      <c r="H50" s="625"/>
      <c r="I50" s="792"/>
      <c r="J50" s="625"/>
      <c r="K50" s="625"/>
    </row>
    <row r="51" spans="1:11" ht="24" customHeight="1" x14ac:dyDescent="0.25">
      <c r="A51" s="611">
        <v>50</v>
      </c>
      <c r="B51" s="617"/>
      <c r="C51" s="613"/>
      <c r="D51" s="608"/>
      <c r="E51" s="620"/>
      <c r="F51" s="627"/>
      <c r="G51" s="792"/>
      <c r="H51" s="625"/>
      <c r="I51" s="792"/>
      <c r="J51" s="625"/>
      <c r="K51" s="625"/>
    </row>
    <row r="52" spans="1:11" ht="24" customHeight="1" x14ac:dyDescent="0.25">
      <c r="A52" s="611">
        <v>51</v>
      </c>
      <c r="B52" s="617"/>
      <c r="C52" s="613"/>
      <c r="D52" s="608"/>
      <c r="E52" s="620"/>
      <c r="F52" s="627"/>
      <c r="G52" s="792"/>
      <c r="H52" s="625"/>
      <c r="I52" s="792"/>
      <c r="J52" s="625"/>
      <c r="K52" s="625"/>
    </row>
    <row r="53" spans="1:11" ht="24" customHeight="1" x14ac:dyDescent="0.25">
      <c r="A53" s="611">
        <v>52</v>
      </c>
      <c r="B53" s="617"/>
      <c r="C53" s="613"/>
      <c r="D53" s="608"/>
      <c r="E53" s="620"/>
      <c r="F53" s="627"/>
      <c r="G53" s="792"/>
      <c r="H53" s="625"/>
      <c r="I53" s="792"/>
      <c r="J53" s="625"/>
      <c r="K53" s="625"/>
    </row>
    <row r="54" spans="1:11" ht="24" customHeight="1" x14ac:dyDescent="0.25">
      <c r="A54" s="611">
        <v>53</v>
      </c>
      <c r="B54" s="617"/>
      <c r="C54" s="613"/>
      <c r="D54" s="608"/>
      <c r="E54" s="620"/>
      <c r="F54" s="627"/>
      <c r="G54" s="792"/>
      <c r="H54" s="625"/>
      <c r="I54" s="792"/>
      <c r="J54" s="625"/>
      <c r="K54" s="625"/>
    </row>
    <row r="55" spans="1:11" ht="24" customHeight="1" x14ac:dyDescent="0.25">
      <c r="A55" s="611">
        <v>54</v>
      </c>
      <c r="B55" s="617"/>
      <c r="C55" s="613"/>
      <c r="D55" s="608"/>
      <c r="E55" s="620"/>
      <c r="F55" s="627"/>
      <c r="G55" s="792"/>
      <c r="H55" s="625"/>
      <c r="I55" s="792"/>
      <c r="J55" s="625"/>
      <c r="K55" s="625"/>
    </row>
    <row r="56" spans="1:11" ht="24" customHeight="1" x14ac:dyDescent="0.25">
      <c r="A56" s="611">
        <v>55</v>
      </c>
      <c r="B56" s="617"/>
      <c r="C56" s="613"/>
      <c r="D56" s="608"/>
      <c r="E56" s="620"/>
      <c r="F56" s="627"/>
      <c r="G56" s="792"/>
      <c r="H56" s="625"/>
      <c r="I56" s="792"/>
      <c r="J56" s="625"/>
      <c r="K56" s="625"/>
    </row>
    <row r="57" spans="1:11" ht="24" customHeight="1" x14ac:dyDescent="0.25">
      <c r="A57" s="611">
        <v>56</v>
      </c>
      <c r="B57" s="617"/>
      <c r="C57" s="613"/>
      <c r="D57" s="608"/>
      <c r="E57" s="620"/>
      <c r="F57" s="627"/>
      <c r="G57" s="792"/>
      <c r="H57" s="625"/>
      <c r="I57" s="792"/>
      <c r="J57" s="625"/>
      <c r="K57" s="625"/>
    </row>
    <row r="58" spans="1:11" ht="24" customHeight="1" x14ac:dyDescent="0.25">
      <c r="A58" s="611">
        <v>57</v>
      </c>
      <c r="B58" s="617"/>
      <c r="C58" s="613"/>
      <c r="D58" s="608"/>
      <c r="E58" s="620"/>
      <c r="F58" s="627"/>
      <c r="G58" s="792"/>
      <c r="H58" s="625"/>
      <c r="I58" s="792"/>
      <c r="J58" s="625"/>
      <c r="K58" s="625"/>
    </row>
    <row r="59" spans="1:11" ht="24" customHeight="1" x14ac:dyDescent="0.25">
      <c r="A59" s="611">
        <v>58</v>
      </c>
      <c r="B59" s="617"/>
      <c r="C59" s="613"/>
      <c r="D59" s="608"/>
      <c r="E59" s="620"/>
      <c r="F59" s="627"/>
      <c r="G59" s="792"/>
      <c r="H59" s="625"/>
      <c r="I59" s="792"/>
      <c r="J59" s="625"/>
      <c r="K59" s="625"/>
    </row>
    <row r="60" spans="1:11" ht="24" customHeight="1" x14ac:dyDescent="0.25">
      <c r="A60" s="611">
        <v>59</v>
      </c>
      <c r="B60" s="617"/>
      <c r="C60" s="613"/>
      <c r="D60" s="608"/>
      <c r="E60" s="620"/>
      <c r="F60" s="627"/>
      <c r="G60" s="792"/>
      <c r="H60" s="625"/>
      <c r="I60" s="792"/>
      <c r="J60" s="625"/>
      <c r="K60" s="625"/>
    </row>
    <row r="61" spans="1:11" ht="24" customHeight="1" x14ac:dyDescent="0.25">
      <c r="A61" s="611">
        <v>60</v>
      </c>
      <c r="B61" s="617"/>
      <c r="C61" s="613"/>
      <c r="D61" s="608"/>
      <c r="E61" s="620"/>
      <c r="F61" s="627"/>
      <c r="G61" s="792"/>
      <c r="H61" s="625"/>
      <c r="I61" s="792"/>
      <c r="J61" s="625"/>
      <c r="K61" s="625"/>
    </row>
    <row r="62" spans="1:11" ht="24" customHeight="1" x14ac:dyDescent="0.25">
      <c r="A62" s="611">
        <v>61</v>
      </c>
      <c r="B62" s="617"/>
      <c r="C62" s="613"/>
      <c r="D62" s="608"/>
      <c r="E62" s="620"/>
      <c r="F62" s="627"/>
      <c r="G62" s="792"/>
      <c r="H62" s="625"/>
      <c r="I62" s="792"/>
      <c r="J62" s="625"/>
      <c r="K62" s="625"/>
    </row>
    <row r="63" spans="1:11" ht="24" customHeight="1" x14ac:dyDescent="0.25">
      <c r="A63" s="611">
        <v>62</v>
      </c>
      <c r="B63" s="617"/>
      <c r="C63" s="613"/>
      <c r="D63" s="608"/>
      <c r="E63" s="620"/>
      <c r="F63" s="627"/>
      <c r="G63" s="792"/>
      <c r="H63" s="625"/>
      <c r="I63" s="792"/>
      <c r="J63" s="625"/>
      <c r="K63" s="625"/>
    </row>
    <row r="64" spans="1:11" ht="24" customHeight="1" x14ac:dyDescent="0.25">
      <c r="A64" s="611">
        <v>64</v>
      </c>
      <c r="B64" s="617"/>
      <c r="C64" s="613"/>
      <c r="D64" s="608"/>
      <c r="E64" s="620"/>
      <c r="F64" s="627"/>
      <c r="G64" s="792"/>
      <c r="H64" s="625"/>
      <c r="I64" s="792"/>
      <c r="J64" s="625"/>
      <c r="K64" s="625"/>
    </row>
    <row r="65" spans="1:11" ht="24" customHeight="1" x14ac:dyDescent="0.25">
      <c r="A65" s="611">
        <v>65</v>
      </c>
      <c r="B65" s="617"/>
      <c r="C65" s="613"/>
      <c r="D65" s="608"/>
      <c r="E65" s="620"/>
      <c r="F65" s="627"/>
      <c r="G65" s="792"/>
      <c r="H65" s="625"/>
      <c r="I65" s="792"/>
      <c r="J65" s="625"/>
      <c r="K65" s="625"/>
    </row>
    <row r="66" spans="1:11" ht="24" customHeight="1" x14ac:dyDescent="0.25">
      <c r="A66" s="611">
        <v>66</v>
      </c>
      <c r="B66" s="617"/>
      <c r="C66" s="613"/>
      <c r="D66" s="608"/>
      <c r="E66" s="620"/>
      <c r="F66" s="627"/>
      <c r="G66" s="792"/>
      <c r="H66" s="625"/>
      <c r="I66" s="792"/>
      <c r="J66" s="625"/>
      <c r="K66" s="625"/>
    </row>
    <row r="67" spans="1:11" ht="24" customHeight="1" x14ac:dyDescent="0.25">
      <c r="A67" s="611">
        <v>67</v>
      </c>
      <c r="B67" s="617"/>
      <c r="C67" s="613"/>
      <c r="D67" s="607"/>
      <c r="E67" s="607"/>
      <c r="F67" s="627"/>
      <c r="G67" s="792"/>
      <c r="H67" s="625"/>
      <c r="I67" s="792"/>
      <c r="J67" s="625"/>
      <c r="K67" s="625"/>
    </row>
    <row r="68" spans="1:11" ht="24" customHeight="1" x14ac:dyDescent="0.25">
      <c r="A68" s="611">
        <v>68</v>
      </c>
      <c r="B68" s="617"/>
      <c r="C68" s="613"/>
      <c r="D68" s="607"/>
      <c r="E68" s="607"/>
      <c r="F68" s="627"/>
      <c r="G68" s="792"/>
      <c r="H68" s="625"/>
      <c r="I68" s="792"/>
      <c r="J68" s="625"/>
      <c r="K68" s="625"/>
    </row>
    <row r="69" spans="1:11" ht="24.75" customHeight="1" x14ac:dyDescent="0.25">
      <c r="A69" s="611">
        <v>69</v>
      </c>
      <c r="B69" s="617"/>
      <c r="C69" s="613"/>
      <c r="D69" s="607"/>
      <c r="E69" s="607"/>
      <c r="F69" s="628"/>
      <c r="G69" s="792"/>
      <c r="H69" s="629"/>
      <c r="I69" s="792"/>
      <c r="J69" s="629"/>
      <c r="K69" s="629"/>
    </row>
    <row r="70" spans="1:11" ht="21" customHeight="1" x14ac:dyDescent="0.25">
      <c r="A70" s="611">
        <v>70</v>
      </c>
      <c r="B70" s="617"/>
      <c r="C70" s="613"/>
      <c r="D70" s="607"/>
      <c r="E70" s="607"/>
      <c r="F70" s="628"/>
      <c r="G70" s="792"/>
      <c r="H70" s="629"/>
      <c r="I70" s="792"/>
      <c r="J70" s="629"/>
      <c r="K70" s="629"/>
    </row>
    <row r="71" spans="1:11" ht="24" customHeight="1" x14ac:dyDescent="0.25">
      <c r="A71" s="611">
        <v>71</v>
      </c>
      <c r="B71" s="617"/>
      <c r="C71" s="613"/>
      <c r="D71" s="607"/>
      <c r="E71" s="607"/>
      <c r="F71" s="628"/>
      <c r="G71" s="792"/>
      <c r="H71" s="629"/>
      <c r="I71" s="792"/>
      <c r="J71" s="629"/>
      <c r="K71" s="629"/>
    </row>
    <row r="72" spans="1:11" ht="24" customHeight="1" x14ac:dyDescent="0.25">
      <c r="A72" s="611">
        <v>72</v>
      </c>
      <c r="B72" s="617"/>
      <c r="C72" s="613"/>
      <c r="D72" s="607"/>
      <c r="E72" s="607"/>
      <c r="F72" s="628"/>
      <c r="G72" s="792"/>
      <c r="H72" s="629"/>
      <c r="I72" s="792"/>
      <c r="J72" s="629"/>
      <c r="K72" s="629"/>
    </row>
    <row r="73" spans="1:11" ht="24" customHeight="1" x14ac:dyDescent="0.25">
      <c r="A73" s="611">
        <v>73</v>
      </c>
      <c r="B73" s="617"/>
      <c r="C73" s="613"/>
      <c r="D73" s="607"/>
      <c r="E73" s="607"/>
      <c r="F73" s="628"/>
      <c r="G73" s="792"/>
      <c r="H73" s="629"/>
      <c r="I73" s="792"/>
      <c r="J73" s="629"/>
      <c r="K73" s="629"/>
    </row>
    <row r="74" spans="1:11" ht="24" customHeight="1" x14ac:dyDescent="0.25">
      <c r="A74" s="611">
        <v>74</v>
      </c>
      <c r="B74" s="617"/>
      <c r="C74" s="613"/>
      <c r="D74" s="607"/>
      <c r="E74" s="607"/>
      <c r="F74" s="628"/>
      <c r="G74" s="792"/>
      <c r="H74" s="629"/>
      <c r="I74" s="792"/>
      <c r="J74" s="629"/>
      <c r="K74" s="629"/>
    </row>
    <row r="75" spans="1:11" ht="24" customHeight="1" x14ac:dyDescent="0.25">
      <c r="A75" s="611">
        <v>75</v>
      </c>
      <c r="B75" s="617"/>
      <c r="C75" s="613"/>
      <c r="D75" s="607"/>
      <c r="E75" s="607"/>
      <c r="F75" s="628"/>
      <c r="G75" s="792"/>
      <c r="H75" s="629"/>
      <c r="I75" s="792"/>
      <c r="J75" s="629"/>
      <c r="K75" s="629"/>
    </row>
    <row r="76" spans="1:11" ht="24" customHeight="1" x14ac:dyDescent="0.25">
      <c r="A76" s="611">
        <v>76</v>
      </c>
      <c r="B76" s="617"/>
      <c r="C76" s="613"/>
      <c r="D76" s="608"/>
      <c r="E76" s="608"/>
      <c r="F76" s="628"/>
      <c r="G76" s="792"/>
      <c r="H76" s="629"/>
      <c r="I76" s="792"/>
      <c r="J76" s="629"/>
      <c r="K76" s="629"/>
    </row>
    <row r="77" spans="1:11" ht="24" customHeight="1" x14ac:dyDescent="0.25">
      <c r="A77" s="611">
        <v>77</v>
      </c>
      <c r="B77" s="617"/>
      <c r="C77" s="613"/>
      <c r="D77" s="608"/>
      <c r="E77" s="608"/>
      <c r="F77" s="628"/>
      <c r="G77" s="792"/>
      <c r="H77" s="629"/>
      <c r="I77" s="792"/>
      <c r="J77" s="629"/>
      <c r="K77" s="629"/>
    </row>
    <row r="78" spans="1:11" ht="24" customHeight="1" x14ac:dyDescent="0.25">
      <c r="A78" s="611">
        <v>78</v>
      </c>
      <c r="B78" s="617"/>
      <c r="C78" s="613"/>
      <c r="D78" s="608"/>
      <c r="E78" s="608"/>
      <c r="F78" s="628"/>
      <c r="G78" s="792"/>
      <c r="H78" s="629"/>
      <c r="I78" s="792"/>
      <c r="J78" s="629"/>
      <c r="K78" s="629"/>
    </row>
    <row r="79" spans="1:11" ht="24" customHeight="1" x14ac:dyDescent="0.25">
      <c r="A79" s="611">
        <v>79</v>
      </c>
      <c r="B79" s="617"/>
      <c r="C79" s="613"/>
      <c r="D79" s="607"/>
      <c r="E79" s="607"/>
      <c r="F79" s="628"/>
      <c r="G79" s="792"/>
      <c r="H79" s="629"/>
      <c r="I79" s="792"/>
      <c r="J79" s="629"/>
      <c r="K79" s="629"/>
    </row>
    <row r="80" spans="1:11" ht="24" customHeight="1" x14ac:dyDescent="0.25">
      <c r="A80" s="611">
        <v>80</v>
      </c>
      <c r="B80" s="617"/>
      <c r="C80" s="613"/>
      <c r="D80" s="608"/>
      <c r="E80" s="620"/>
      <c r="F80" s="628"/>
      <c r="G80" s="792"/>
      <c r="H80" s="629"/>
      <c r="I80" s="792"/>
      <c r="J80" s="629"/>
      <c r="K80" s="629"/>
    </row>
    <row r="81" spans="1:11" ht="24" customHeight="1" x14ac:dyDescent="0.25">
      <c r="A81" s="611">
        <v>81</v>
      </c>
      <c r="B81" s="617"/>
      <c r="C81" s="613"/>
      <c r="D81" s="608"/>
      <c r="E81" s="620"/>
      <c r="F81" s="628"/>
      <c r="G81" s="792"/>
      <c r="H81" s="629"/>
      <c r="I81" s="792"/>
      <c r="J81" s="629"/>
      <c r="K81" s="629"/>
    </row>
    <row r="82" spans="1:11" ht="24" customHeight="1" x14ac:dyDescent="0.25">
      <c r="A82" s="611">
        <v>82</v>
      </c>
      <c r="B82" s="617"/>
      <c r="C82" s="613"/>
      <c r="D82" s="608"/>
      <c r="E82" s="620"/>
      <c r="F82" s="628"/>
      <c r="G82" s="792"/>
      <c r="H82" s="629"/>
      <c r="I82" s="792"/>
      <c r="J82" s="629"/>
      <c r="K82" s="629"/>
    </row>
    <row r="83" spans="1:11" ht="24" customHeight="1" x14ac:dyDescent="0.25">
      <c r="A83" s="611">
        <v>83</v>
      </c>
      <c r="B83" s="617"/>
      <c r="C83" s="613"/>
      <c r="D83" s="608"/>
      <c r="E83" s="620"/>
      <c r="F83" s="628"/>
      <c r="G83" s="792"/>
      <c r="H83" s="629"/>
      <c r="I83" s="792"/>
      <c r="J83" s="629"/>
      <c r="K83" s="629"/>
    </row>
  </sheetData>
  <mergeCells count="3">
    <mergeCell ref="A1:K1"/>
    <mergeCell ref="A2:K2"/>
    <mergeCell ref="A3:K3"/>
  </mergeCells>
  <phoneticPr fontId="0" type="noConversion"/>
  <printOptions horizontalCentered="1"/>
  <pageMargins left="0.5" right="0.5" top="0.5" bottom="0.5" header="0.5" footer="0.25"/>
  <pageSetup scale="74" orientation="portrait" r:id="rId1"/>
  <headerFooter>
    <oddFooter>&amp;L&amp;F&amp;C&amp;P&amp;R&amp;D</oddFooter>
  </headerFooter>
  <rowBreaks count="3" manualBreakCount="3">
    <brk id="37" max="16383" man="1"/>
    <brk id="58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Q23"/>
  <sheetViews>
    <sheetView workbookViewId="0">
      <selection activeCell="F19" sqref="F19"/>
    </sheetView>
  </sheetViews>
  <sheetFormatPr defaultColWidth="12" defaultRowHeight="11.25" x14ac:dyDescent="0.2"/>
  <cols>
    <col min="1" max="2" width="6.6640625" style="75" customWidth="1"/>
    <col min="3" max="4" width="20.6640625" style="75" customWidth="1"/>
    <col min="5" max="5" width="7.6640625" style="75" customWidth="1"/>
    <col min="6" max="6" width="12.6640625" style="75" customWidth="1"/>
    <col min="7" max="7" width="8.6640625" style="75" customWidth="1"/>
    <col min="8" max="8" width="20.6640625" style="75" customWidth="1"/>
    <col min="9" max="14" width="9.6640625" style="75" customWidth="1"/>
    <col min="15" max="15" width="12.6640625" style="75" customWidth="1"/>
    <col min="16" max="16" width="9.6640625" style="75" customWidth="1"/>
    <col min="17" max="17" width="46.6640625" style="75" customWidth="1"/>
    <col min="18" max="16384" width="12" style="75"/>
  </cols>
  <sheetData>
    <row r="1" spans="1:17" ht="35.1" customHeight="1" thickBot="1" x14ac:dyDescent="0.25">
      <c r="A1" s="1205" t="s">
        <v>451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7"/>
    </row>
    <row r="2" spans="1:17" ht="14.1" customHeight="1" x14ac:dyDescent="0.2">
      <c r="A2" s="101" t="s">
        <v>2</v>
      </c>
      <c r="B2" s="76" t="s">
        <v>35</v>
      </c>
      <c r="C2" s="92" t="s">
        <v>35</v>
      </c>
      <c r="D2" s="264"/>
      <c r="E2" s="76" t="s">
        <v>35</v>
      </c>
      <c r="F2" s="94" t="s">
        <v>35</v>
      </c>
      <c r="G2" s="76" t="s">
        <v>35</v>
      </c>
      <c r="H2" s="88" t="s">
        <v>35</v>
      </c>
      <c r="I2" s="77" t="s">
        <v>78</v>
      </c>
      <c r="J2" s="91" t="s">
        <v>79</v>
      </c>
      <c r="K2" s="96" t="s">
        <v>80</v>
      </c>
      <c r="L2" s="91" t="s">
        <v>78</v>
      </c>
      <c r="M2" s="78" t="s">
        <v>81</v>
      </c>
      <c r="N2" s="91" t="s">
        <v>81</v>
      </c>
      <c r="O2" s="97" t="s">
        <v>35</v>
      </c>
      <c r="Q2" s="153"/>
    </row>
    <row r="3" spans="1:17" ht="14.1" customHeight="1" thickBot="1" x14ac:dyDescent="0.25">
      <c r="A3" s="102" t="s">
        <v>13</v>
      </c>
      <c r="B3" s="79" t="s">
        <v>45</v>
      </c>
      <c r="C3" s="93" t="s">
        <v>50</v>
      </c>
      <c r="D3" s="265" t="s">
        <v>126</v>
      </c>
      <c r="E3" s="79" t="s">
        <v>82</v>
      </c>
      <c r="F3" s="95" t="s">
        <v>83</v>
      </c>
      <c r="G3" s="79" t="s">
        <v>20</v>
      </c>
      <c r="H3" s="90" t="s">
        <v>84</v>
      </c>
      <c r="I3" s="80" t="s">
        <v>85</v>
      </c>
      <c r="J3" s="89" t="s">
        <v>86</v>
      </c>
      <c r="K3" s="95" t="s">
        <v>87</v>
      </c>
      <c r="L3" s="89" t="s">
        <v>86</v>
      </c>
      <c r="M3" s="79" t="s">
        <v>88</v>
      </c>
      <c r="N3" s="89" t="s">
        <v>89</v>
      </c>
      <c r="O3" s="98" t="s">
        <v>90</v>
      </c>
      <c r="Q3" s="153" t="s">
        <v>127</v>
      </c>
    </row>
    <row r="4" spans="1:17" ht="20.100000000000001" customHeight="1" x14ac:dyDescent="0.25">
      <c r="A4" s="86"/>
      <c r="B4" s="83"/>
      <c r="C4" s="126"/>
      <c r="D4" s="266"/>
      <c r="E4" s="83"/>
      <c r="F4" s="85"/>
      <c r="G4" s="150"/>
      <c r="H4" s="151"/>
      <c r="I4" s="154"/>
      <c r="J4" s="155"/>
      <c r="K4" s="156"/>
      <c r="L4" s="157"/>
      <c r="M4" s="84"/>
      <c r="N4" s="128"/>
      <c r="O4" s="104"/>
      <c r="P4" s="127"/>
      <c r="Q4" s="152"/>
    </row>
    <row r="5" spans="1:17" ht="20.100000000000001" customHeight="1" x14ac:dyDescent="0.25">
      <c r="A5" s="86"/>
      <c r="B5" s="83"/>
      <c r="C5" s="126"/>
      <c r="D5" s="266"/>
      <c r="E5" s="83"/>
      <c r="F5" s="85"/>
      <c r="G5" s="150"/>
      <c r="H5" s="151"/>
      <c r="I5" s="154"/>
      <c r="J5" s="155"/>
      <c r="K5" s="156"/>
      <c r="L5" s="157"/>
      <c r="M5" s="84"/>
      <c r="N5" s="128"/>
      <c r="O5" s="104"/>
      <c r="P5" s="127"/>
      <c r="Q5" s="152"/>
    </row>
    <row r="6" spans="1:17" ht="20.100000000000001" customHeight="1" x14ac:dyDescent="0.25">
      <c r="A6" s="86"/>
      <c r="B6" s="83"/>
      <c r="C6" s="126"/>
      <c r="D6" s="266"/>
      <c r="E6" s="83"/>
      <c r="F6" s="85"/>
      <c r="G6" s="150"/>
      <c r="H6" s="151"/>
      <c r="I6" s="154"/>
      <c r="J6" s="155"/>
      <c r="K6" s="156"/>
      <c r="L6" s="157"/>
      <c r="M6" s="84"/>
      <c r="N6" s="128"/>
      <c r="O6" s="104"/>
      <c r="P6" s="127"/>
      <c r="Q6" s="152"/>
    </row>
    <row r="7" spans="1:17" ht="20.100000000000001" customHeight="1" x14ac:dyDescent="0.25">
      <c r="A7" s="86"/>
      <c r="B7" s="83"/>
      <c r="C7" s="126"/>
      <c r="D7" s="266"/>
      <c r="E7" s="83"/>
      <c r="F7" s="85"/>
      <c r="G7" s="150"/>
      <c r="H7" s="151"/>
      <c r="I7" s="154"/>
      <c r="J7" s="155"/>
      <c r="K7" s="156"/>
      <c r="L7" s="157"/>
      <c r="M7" s="84"/>
      <c r="N7" s="128"/>
      <c r="O7" s="104"/>
      <c r="P7" s="127"/>
      <c r="Q7" s="152"/>
    </row>
    <row r="8" spans="1:17" ht="20.100000000000001" customHeight="1" x14ac:dyDescent="0.25">
      <c r="A8" s="86"/>
      <c r="B8" s="83"/>
      <c r="C8" s="126"/>
      <c r="D8" s="266"/>
      <c r="E8" s="83"/>
      <c r="F8" s="85"/>
      <c r="G8" s="150"/>
      <c r="H8" s="151"/>
      <c r="I8" s="154"/>
      <c r="J8" s="155"/>
      <c r="K8" s="156"/>
      <c r="L8" s="157"/>
      <c r="M8" s="84"/>
      <c r="N8" s="128"/>
      <c r="O8" s="104"/>
      <c r="P8" s="127"/>
      <c r="Q8" s="152"/>
    </row>
    <row r="9" spans="1:17" ht="20.100000000000001" customHeight="1" x14ac:dyDescent="0.25">
      <c r="A9" s="86"/>
      <c r="B9" s="83"/>
      <c r="C9" s="126"/>
      <c r="D9" s="266"/>
      <c r="E9" s="83"/>
      <c r="F9" s="85"/>
      <c r="G9" s="150"/>
      <c r="H9" s="151"/>
      <c r="I9" s="154"/>
      <c r="J9" s="155"/>
      <c r="K9" s="156"/>
      <c r="L9" s="157"/>
      <c r="M9" s="84"/>
      <c r="N9" s="128"/>
      <c r="O9" s="104"/>
      <c r="P9" s="127"/>
      <c r="Q9" s="152"/>
    </row>
    <row r="10" spans="1:17" ht="20.100000000000001" customHeight="1" x14ac:dyDescent="0.25">
      <c r="A10" s="86"/>
      <c r="B10" s="83"/>
      <c r="C10" s="126"/>
      <c r="D10" s="266"/>
      <c r="E10" s="83"/>
      <c r="F10" s="85"/>
      <c r="G10" s="150"/>
      <c r="H10" s="151"/>
      <c r="I10" s="154"/>
      <c r="J10" s="155"/>
      <c r="K10" s="156"/>
      <c r="L10" s="157"/>
      <c r="M10" s="84"/>
      <c r="N10" s="128"/>
      <c r="O10" s="104"/>
      <c r="P10" s="127"/>
      <c r="Q10" s="152"/>
    </row>
    <row r="11" spans="1:17" ht="20.100000000000001" customHeight="1" x14ac:dyDescent="0.25">
      <c r="A11" s="86"/>
      <c r="B11" s="83"/>
      <c r="C11" s="126"/>
      <c r="D11" s="266"/>
      <c r="E11" s="83"/>
      <c r="F11" s="85"/>
      <c r="G11" s="150"/>
      <c r="H11" s="151"/>
      <c r="I11" s="154"/>
      <c r="J11" s="155"/>
      <c r="K11" s="156"/>
      <c r="L11" s="157"/>
      <c r="M11" s="84"/>
      <c r="N11" s="128"/>
      <c r="O11" s="104"/>
      <c r="P11" s="127"/>
      <c r="Q11" s="152"/>
    </row>
    <row r="12" spans="1:17" ht="20.100000000000001" customHeight="1" x14ac:dyDescent="0.25">
      <c r="A12" s="86"/>
      <c r="B12" s="83"/>
      <c r="C12" s="126"/>
      <c r="D12" s="266"/>
      <c r="E12" s="83"/>
      <c r="F12" s="85"/>
      <c r="G12" s="150"/>
      <c r="H12" s="151"/>
      <c r="I12" s="154"/>
      <c r="J12" s="155"/>
      <c r="K12" s="156"/>
      <c r="L12" s="157"/>
      <c r="M12" s="84"/>
      <c r="N12" s="128"/>
      <c r="O12" s="104"/>
      <c r="P12" s="127"/>
      <c r="Q12" s="152"/>
    </row>
    <row r="13" spans="1:17" ht="20.100000000000001" customHeight="1" x14ac:dyDescent="0.25">
      <c r="A13" s="86"/>
      <c r="B13" s="83"/>
      <c r="C13" s="126"/>
      <c r="D13" s="266"/>
      <c r="E13" s="83"/>
      <c r="F13" s="85"/>
      <c r="G13" s="150"/>
      <c r="H13" s="151"/>
      <c r="I13" s="154"/>
      <c r="J13" s="155"/>
      <c r="K13" s="156"/>
      <c r="L13" s="157"/>
      <c r="M13" s="84"/>
      <c r="N13" s="128"/>
      <c r="O13" s="104"/>
      <c r="P13" s="127"/>
      <c r="Q13" s="152"/>
    </row>
    <row r="14" spans="1:17" ht="20.100000000000001" customHeight="1" x14ac:dyDescent="0.25">
      <c r="A14" s="86"/>
      <c r="B14" s="83"/>
      <c r="C14" s="126"/>
      <c r="D14" s="266"/>
      <c r="E14" s="83"/>
      <c r="F14" s="85"/>
      <c r="G14" s="150"/>
      <c r="H14" s="151"/>
      <c r="I14" s="154"/>
      <c r="J14" s="155"/>
      <c r="K14" s="156"/>
      <c r="L14" s="157"/>
      <c r="M14" s="84"/>
      <c r="N14" s="128"/>
      <c r="O14" s="104"/>
      <c r="P14" s="127"/>
      <c r="Q14" s="152"/>
    </row>
    <row r="15" spans="1:17" ht="20.100000000000001" customHeight="1" x14ac:dyDescent="0.25">
      <c r="A15" s="86"/>
      <c r="B15" s="83"/>
      <c r="C15" s="126"/>
      <c r="D15" s="266"/>
      <c r="E15" s="83"/>
      <c r="F15" s="85"/>
      <c r="G15" s="150"/>
      <c r="H15" s="151"/>
      <c r="I15" s="154"/>
      <c r="J15" s="155"/>
      <c r="K15" s="156"/>
      <c r="L15" s="157"/>
      <c r="M15" s="84"/>
      <c r="N15" s="128"/>
      <c r="O15" s="104"/>
      <c r="P15" s="127"/>
      <c r="Q15" s="152"/>
    </row>
    <row r="16" spans="1:17" ht="20.100000000000001" customHeight="1" x14ac:dyDescent="0.25">
      <c r="A16" s="86"/>
      <c r="B16" s="83"/>
      <c r="C16" s="126"/>
      <c r="D16" s="266"/>
      <c r="E16" s="83"/>
      <c r="F16" s="85"/>
      <c r="G16" s="150"/>
      <c r="H16" s="151"/>
      <c r="I16" s="154"/>
      <c r="J16" s="155"/>
      <c r="K16" s="156"/>
      <c r="L16" s="157"/>
      <c r="M16" s="84"/>
      <c r="N16" s="128"/>
      <c r="O16" s="104"/>
      <c r="P16" s="127"/>
      <c r="Q16" s="152"/>
    </row>
    <row r="17" spans="1:17" ht="20.100000000000001" customHeight="1" x14ac:dyDescent="0.25">
      <c r="A17" s="86"/>
      <c r="B17" s="83"/>
      <c r="C17" s="126"/>
      <c r="D17" s="266"/>
      <c r="E17" s="83"/>
      <c r="F17" s="85"/>
      <c r="G17" s="150"/>
      <c r="H17" s="151"/>
      <c r="I17" s="154"/>
      <c r="J17" s="155"/>
      <c r="K17" s="156"/>
      <c r="L17" s="157"/>
      <c r="M17" s="84"/>
      <c r="N17" s="128"/>
      <c r="O17" s="104"/>
      <c r="P17" s="127"/>
      <c r="Q17" s="152"/>
    </row>
    <row r="18" spans="1:17" ht="20.100000000000001" customHeight="1" x14ac:dyDescent="0.25">
      <c r="A18" s="86"/>
      <c r="B18" s="83"/>
      <c r="C18" s="126"/>
      <c r="D18" s="266"/>
      <c r="E18" s="83"/>
      <c r="F18" s="85"/>
      <c r="G18" s="150"/>
      <c r="H18" s="151"/>
      <c r="I18" s="154"/>
      <c r="J18" s="155"/>
      <c r="K18" s="156"/>
      <c r="L18" s="157"/>
      <c r="M18" s="84"/>
      <c r="N18" s="128"/>
      <c r="O18" s="104"/>
      <c r="P18" s="127"/>
      <c r="Q18" s="152"/>
    </row>
    <row r="19" spans="1:17" ht="20.100000000000001" customHeight="1" x14ac:dyDescent="0.25">
      <c r="A19" s="86"/>
      <c r="B19" s="83"/>
      <c r="C19" s="126"/>
      <c r="D19" s="266"/>
      <c r="E19" s="83"/>
      <c r="F19" s="85"/>
      <c r="G19" s="150"/>
      <c r="H19" s="151"/>
      <c r="I19" s="154"/>
      <c r="J19" s="155"/>
      <c r="K19" s="156"/>
      <c r="L19" s="157"/>
      <c r="M19" s="84"/>
      <c r="N19" s="128"/>
      <c r="O19" s="104"/>
      <c r="P19" s="127"/>
      <c r="Q19" s="152"/>
    </row>
    <row r="20" spans="1:17" ht="20.100000000000001" customHeight="1" x14ac:dyDescent="0.25">
      <c r="A20" s="86"/>
      <c r="B20" s="83"/>
      <c r="C20" s="126"/>
      <c r="D20" s="266"/>
      <c r="E20" s="83"/>
      <c r="F20" s="85"/>
      <c r="G20" s="150"/>
      <c r="H20" s="151"/>
      <c r="I20" s="154"/>
      <c r="J20" s="155"/>
      <c r="K20" s="156"/>
      <c r="L20" s="157"/>
      <c r="M20" s="84"/>
      <c r="N20" s="128"/>
      <c r="O20" s="104"/>
      <c r="P20" s="127"/>
      <c r="Q20" s="152"/>
    </row>
    <row r="21" spans="1:17" ht="20.100000000000001" customHeight="1" x14ac:dyDescent="0.25">
      <c r="A21" s="86"/>
      <c r="B21" s="83"/>
      <c r="C21" s="126"/>
      <c r="D21" s="266"/>
      <c r="E21" s="83"/>
      <c r="F21" s="85"/>
      <c r="G21" s="150"/>
      <c r="H21" s="151"/>
      <c r="I21" s="154"/>
      <c r="J21" s="155"/>
      <c r="K21" s="156"/>
      <c r="L21" s="157"/>
      <c r="M21" s="84"/>
      <c r="N21" s="128"/>
      <c r="O21" s="104"/>
      <c r="P21" s="127"/>
      <c r="Q21" s="152"/>
    </row>
    <row r="22" spans="1:17" ht="20.100000000000001" customHeight="1" x14ac:dyDescent="0.25">
      <c r="A22" s="86"/>
      <c r="B22" s="83"/>
      <c r="C22" s="126"/>
      <c r="D22" s="266"/>
      <c r="E22" s="83"/>
      <c r="F22" s="85"/>
      <c r="G22" s="150"/>
      <c r="H22" s="151"/>
      <c r="I22" s="154"/>
      <c r="J22" s="155"/>
      <c r="K22" s="156"/>
      <c r="L22" s="157"/>
      <c r="M22" s="84"/>
      <c r="N22" s="128"/>
      <c r="O22" s="104"/>
      <c r="P22" s="127"/>
      <c r="Q22" s="152"/>
    </row>
    <row r="23" spans="1:17" x14ac:dyDescent="0.2">
      <c r="D23" s="267"/>
    </row>
  </sheetData>
  <mergeCells count="1">
    <mergeCell ref="A1:O1"/>
  </mergeCells>
  <phoneticPr fontId="38" type="noConversion"/>
  <printOptions horizontalCentered="1"/>
  <pageMargins left="0.25" right="0.25" top="0.5" bottom="0.5" header="0.5" footer="0.25"/>
  <pageSetup orientation="landscape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Consign</vt:lpstr>
      <vt:lpstr>Report</vt:lpstr>
      <vt:lpstr>Summary</vt:lpstr>
      <vt:lpstr>Leaders</vt:lpstr>
      <vt:lpstr>Ultrasound</vt:lpstr>
      <vt:lpstr>Culls</vt:lpstr>
      <vt:lpstr>Dates</vt:lpstr>
      <vt:lpstr>Weights</vt:lpstr>
      <vt:lpstr>Culled</vt:lpstr>
      <vt:lpstr>Treated</vt:lpstr>
      <vt:lpstr>Index</vt:lpstr>
      <vt:lpstr>Registration Number Report</vt:lpstr>
      <vt:lpstr>RFI</vt:lpstr>
      <vt:lpstr>Sale Order</vt:lpstr>
      <vt:lpstr>Culled!Print_Area</vt:lpstr>
      <vt:lpstr>Culls!Print_Area</vt:lpstr>
      <vt:lpstr>Dates!Print_Area</vt:lpstr>
      <vt:lpstr>Index!Print_Area</vt:lpstr>
      <vt:lpstr>Leaders!Print_Area</vt:lpstr>
      <vt:lpstr>Report!Print_Area</vt:lpstr>
      <vt:lpstr>Summary!Print_Area</vt:lpstr>
      <vt:lpstr>Treated!Print_Area</vt:lpstr>
      <vt:lpstr>Ultrasound!Print_Area</vt:lpstr>
      <vt:lpstr>Index!Print_Titles</vt:lpstr>
      <vt:lpstr>Report!Print_Titles</vt:lpstr>
      <vt:lpstr>Treated!Print_Titles</vt:lpstr>
      <vt:lpstr>Ultrasound!Print_Titles</vt:lpstr>
      <vt:lpstr>Weights!Print_Titles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Field Operations</dc:creator>
  <cp:lastModifiedBy>Steven Meadows</cp:lastModifiedBy>
  <cp:lastPrinted>2019-10-10T15:59:03Z</cp:lastPrinted>
  <dcterms:created xsi:type="dcterms:W3CDTF">1999-09-22T14:30:42Z</dcterms:created>
  <dcterms:modified xsi:type="dcterms:W3CDTF">2019-10-16T15:30:11Z</dcterms:modified>
</cp:coreProperties>
</file>