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Finance\Business Services\Travel\TRAVEL POLICY\Mileage Updates\"/>
    </mc:Choice>
  </mc:AlternateContent>
  <bookViews>
    <workbookView xWindow="-34860" yWindow="-3144" windowWidth="34860" windowHeight="20160" tabRatio="500"/>
  </bookViews>
  <sheets>
    <sheet name="Mileage Calculator" sheetId="1" r:id="rId1"/>
    <sheet name="Instructions" sheetId="3" r:id="rId2"/>
    <sheet name="Supporting Graph Data" sheetId="2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23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5" i="2"/>
  <c r="D25" i="1"/>
  <c r="D24" i="1" l="1"/>
  <c r="F145" i="2"/>
  <c r="F141" i="2"/>
  <c r="F153" i="2"/>
  <c r="F149" i="2"/>
  <c r="F137" i="2"/>
  <c r="F133" i="2"/>
  <c r="F129" i="2"/>
  <c r="F125" i="2"/>
  <c r="F121" i="2"/>
  <c r="F117" i="2"/>
  <c r="F113" i="2"/>
  <c r="F109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9" i="2"/>
  <c r="F5" i="2"/>
  <c r="F152" i="2"/>
  <c r="F148" i="2"/>
  <c r="F144" i="2"/>
  <c r="F140" i="2"/>
  <c r="F136" i="2"/>
  <c r="F132" i="2"/>
  <c r="F128" i="2"/>
  <c r="F124" i="2"/>
  <c r="F120" i="2"/>
  <c r="F116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155" i="2"/>
  <c r="F151" i="2"/>
  <c r="F147" i="2"/>
  <c r="F143" i="2"/>
  <c r="F139" i="2"/>
  <c r="F135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F154" i="2"/>
  <c r="F150" i="2"/>
  <c r="F146" i="2"/>
  <c r="F142" i="2"/>
  <c r="F138" i="2"/>
  <c r="F134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D26" i="1"/>
  <c r="D27" i="1" s="1"/>
  <c r="D20" i="1"/>
  <c r="D29" i="1" l="1"/>
</calcChain>
</file>

<file path=xl/sharedStrings.xml><?xml version="1.0" encoding="utf-8"?>
<sst xmlns="http://schemas.openxmlformats.org/spreadsheetml/2006/main" count="45" uniqueCount="42">
  <si>
    <t>Input Variables</t>
  </si>
  <si>
    <t>Total Miles to be Traveled</t>
  </si>
  <si>
    <t>Total Days in Trip</t>
  </si>
  <si>
    <t>Select Type of Car Being Rented</t>
  </si>
  <si>
    <t>Cost of Fuel per Gallon</t>
  </si>
  <si>
    <t>Rental Car Fuel Economy (MPG)</t>
  </si>
  <si>
    <t>Clemson Mileage Reimbursement Rate</t>
  </si>
  <si>
    <t>Calculated Results</t>
  </si>
  <si>
    <t>Personal Reimbursement Car Cost</t>
  </si>
  <si>
    <t>Total Reimbursement Expense</t>
  </si>
  <si>
    <t>Rental Car Cost</t>
  </si>
  <si>
    <t>Rental</t>
  </si>
  <si>
    <t>Sales Tax</t>
  </si>
  <si>
    <t>Refueling</t>
  </si>
  <si>
    <t>Cost per Mile to Rent</t>
  </si>
  <si>
    <t>Instructions:</t>
  </si>
  <si>
    <t>1) complete input variables (the 4 gray shaded cells above)</t>
  </si>
  <si>
    <t>2) the lower cost option will be highlighted in green above</t>
  </si>
  <si>
    <t>Type of Car</t>
  </si>
  <si>
    <t>Daily Rate*</t>
  </si>
  <si>
    <t>MPG est**</t>
  </si>
  <si>
    <t>Full Size</t>
  </si>
  <si>
    <t>Midsize SUV</t>
  </si>
  <si>
    <t>Compact-Intermediate</t>
  </si>
  <si>
    <t>SC Vehicle Licensing Fee (VLF)</t>
  </si>
  <si>
    <t>Car Rental Total</t>
  </si>
  <si>
    <t>Minivan</t>
  </si>
  <si>
    <t>Large SUV</t>
  </si>
  <si>
    <t>Miles</t>
  </si>
  <si>
    <t>Reimbursement</t>
  </si>
  <si>
    <t>Additional Miles</t>
  </si>
  <si>
    <t>Rent</t>
  </si>
  <si>
    <t>INSTRUCTIONS FOR INPUT VARIABLES BOX:</t>
  </si>
  <si>
    <t>1) Enter the total round-trip miles that will be driven on the first row.</t>
  </si>
  <si>
    <t>2) Enter the total number of rental days that this trip will take on the second row.</t>
  </si>
  <si>
    <t xml:space="preserve">ONCE YOU HAVE INPUT THESE VARIABLES, THE CALCULATOR WILL </t>
  </si>
  <si>
    <t>DETERMINE WHETHER IT IS MORE COST EFFECTIVE TO RENT A CAR FROM</t>
  </si>
  <si>
    <t>ENTERPRISE OR TAKE MILEAGE REIMBURSEMENT ON YOUR OWN CAR.</t>
  </si>
  <si>
    <t>THESE RESULTS WILL APPEAR IN THE "CALCULATED RESULTS" BOX.</t>
  </si>
  <si>
    <t>3) Select car class that will be rented from the dropdown menu</t>
  </si>
  <si>
    <t>4) Enter the market price of one gallon/liter of fuel on the fourth row.</t>
  </si>
  <si>
    <t>Clemson University In-State Car Rental vs Mileage Reimbursement Calculator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</si>
</sst>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_(* #,##0_);_(* \(#,##0\);_(* &quot;-&quot;??_);_(@_)"/>
    <numFmt numFmtId="166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5" fillId="3" borderId="3" xfId="0" applyFont="1" applyFill="1" applyBorder="1" applyAlignment="1" applyProtection="1">
      <alignment horizontal="center"/>
      <protection locked="0"/>
    </xf>
    <xf numFmtId="7" fontId="5" fillId="3" borderId="3" xfId="2" applyNumberFormat="1" applyFont="1" applyFill="1" applyBorder="1" applyAlignment="1" applyProtection="1">
      <alignment horizontal="center"/>
      <protection locked="0"/>
    </xf>
    <xf numFmtId="44" fontId="5" fillId="3" borderId="3" xfId="2" applyFont="1" applyFill="1" applyBorder="1" applyAlignment="1" applyProtection="1">
      <alignment horizontal="center"/>
      <protection locked="0"/>
    </xf>
    <xf numFmtId="10" fontId="5" fillId="0" borderId="3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44" fontId="7" fillId="0" borderId="3" xfId="2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6" fillId="0" borderId="5" xfId="0" applyFont="1" applyBorder="1"/>
    <xf numFmtId="44" fontId="4" fillId="0" borderId="14" xfId="2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/>
    <xf numFmtId="0" fontId="3" fillId="2" borderId="15" xfId="0" applyFont="1" applyFill="1" applyBorder="1" applyAlignment="1">
      <alignment horizontal="center"/>
    </xf>
    <xf numFmtId="7" fontId="12" fillId="0" borderId="17" xfId="0" applyNumberFormat="1" applyFont="1" applyFill="1" applyBorder="1" applyAlignment="1">
      <alignment horizontal="center"/>
    </xf>
    <xf numFmtId="37" fontId="12" fillId="0" borderId="17" xfId="0" applyNumberFormat="1" applyFont="1" applyFill="1" applyBorder="1" applyAlignment="1">
      <alignment horizontal="center"/>
    </xf>
    <xf numFmtId="7" fontId="12" fillId="0" borderId="19" xfId="0" applyNumberFormat="1" applyFont="1" applyFill="1" applyBorder="1" applyAlignment="1">
      <alignment horizontal="center"/>
    </xf>
    <xf numFmtId="37" fontId="12" fillId="0" borderId="19" xfId="0" applyNumberFormat="1" applyFont="1" applyFill="1" applyBorder="1" applyAlignment="1">
      <alignment horizontal="center"/>
    </xf>
    <xf numFmtId="7" fontId="12" fillId="0" borderId="21" xfId="0" applyNumberFormat="1" applyFont="1" applyFill="1" applyBorder="1" applyAlignment="1">
      <alignment horizontal="center"/>
    </xf>
    <xf numFmtId="37" fontId="12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4" xfId="0" applyFont="1" applyBorder="1"/>
    <xf numFmtId="0" fontId="5" fillId="0" borderId="8" xfId="0" applyFont="1" applyBorder="1" applyAlignment="1">
      <alignment horizontal="center"/>
    </xf>
    <xf numFmtId="0" fontId="13" fillId="0" borderId="4" xfId="0" applyFont="1" applyBorder="1" applyAlignment="1"/>
    <xf numFmtId="8" fontId="5" fillId="0" borderId="3" xfId="2" applyNumberFormat="1" applyFont="1" applyBorder="1" applyAlignment="1">
      <alignment horizontal="center"/>
    </xf>
    <xf numFmtId="44" fontId="8" fillId="0" borderId="26" xfId="2" applyFont="1" applyBorder="1" applyAlignment="1">
      <alignment horizontal="center"/>
    </xf>
    <xf numFmtId="44" fontId="7" fillId="0" borderId="27" xfId="2" applyFont="1" applyBorder="1" applyAlignment="1">
      <alignment horizontal="center"/>
    </xf>
    <xf numFmtId="0" fontId="13" fillId="0" borderId="0" xfId="3"/>
    <xf numFmtId="44" fontId="13" fillId="0" borderId="0" xfId="3" applyNumberFormat="1"/>
    <xf numFmtId="0" fontId="15" fillId="2" borderId="1" xfId="3" applyFont="1" applyFill="1" applyBorder="1"/>
    <xf numFmtId="0" fontId="15" fillId="2" borderId="15" xfId="3" applyFont="1" applyFill="1" applyBorder="1"/>
    <xf numFmtId="0" fontId="15" fillId="2" borderId="2" xfId="3" applyFont="1" applyFill="1" applyBorder="1"/>
    <xf numFmtId="0" fontId="15" fillId="2" borderId="4" xfId="3" applyFont="1" applyFill="1" applyBorder="1"/>
    <xf numFmtId="0" fontId="15" fillId="2" borderId="0" xfId="3" applyFont="1" applyFill="1" applyBorder="1"/>
    <xf numFmtId="0" fontId="15" fillId="2" borderId="11" xfId="3" applyFont="1" applyFill="1" applyBorder="1"/>
    <xf numFmtId="0" fontId="16" fillId="5" borderId="1" xfId="3" applyFont="1" applyFill="1" applyBorder="1" applyAlignment="1">
      <alignment vertical="center"/>
    </xf>
    <xf numFmtId="0" fontId="17" fillId="5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vertical="center"/>
    </xf>
    <xf numFmtId="0" fontId="15" fillId="5" borderId="11" xfId="3" applyFont="1" applyFill="1" applyBorder="1" applyAlignment="1">
      <alignment vertical="center"/>
    </xf>
    <xf numFmtId="0" fontId="17" fillId="6" borderId="4" xfId="3" applyFont="1" applyFill="1" applyBorder="1"/>
    <xf numFmtId="0" fontId="17" fillId="6" borderId="0" xfId="3" applyFont="1" applyFill="1" applyBorder="1"/>
    <xf numFmtId="0" fontId="15" fillId="6" borderId="0" xfId="3" applyFont="1" applyFill="1" applyBorder="1"/>
    <xf numFmtId="0" fontId="15" fillId="6" borderId="11" xfId="3" applyFont="1" applyFill="1" applyBorder="1"/>
    <xf numFmtId="0" fontId="18" fillId="6" borderId="4" xfId="3" applyFont="1" applyFill="1" applyBorder="1"/>
    <xf numFmtId="0" fontId="18" fillId="6" borderId="0" xfId="3" applyFont="1" applyFill="1" applyBorder="1"/>
    <xf numFmtId="0" fontId="13" fillId="6" borderId="0" xfId="3" applyFill="1" applyBorder="1"/>
    <xf numFmtId="0" fontId="13" fillId="6" borderId="11" xfId="3" applyFill="1" applyBorder="1"/>
    <xf numFmtId="0" fontId="18" fillId="5" borderId="4" xfId="3" applyFont="1" applyFill="1" applyBorder="1"/>
    <xf numFmtId="0" fontId="18" fillId="5" borderId="0" xfId="3" applyFont="1" applyFill="1" applyBorder="1"/>
    <xf numFmtId="0" fontId="13" fillId="5" borderId="0" xfId="3" applyFill="1" applyBorder="1"/>
    <xf numFmtId="0" fontId="13" fillId="5" borderId="11" xfId="3" applyFill="1" applyBorder="1"/>
    <xf numFmtId="0" fontId="13" fillId="5" borderId="5" xfId="3" applyFill="1" applyBorder="1"/>
    <xf numFmtId="0" fontId="13" fillId="5" borderId="24" xfId="3" applyFill="1" applyBorder="1"/>
    <xf numFmtId="0" fontId="13" fillId="5" borderId="14" xfId="3" applyFill="1" applyBorder="1"/>
    <xf numFmtId="0" fontId="13" fillId="2" borderId="4" xfId="3" applyFill="1" applyBorder="1"/>
    <xf numFmtId="0" fontId="13" fillId="2" borderId="0" xfId="3" applyFill="1" applyBorder="1"/>
    <xf numFmtId="0" fontId="13" fillId="2" borderId="11" xfId="3" applyFill="1" applyBorder="1"/>
    <xf numFmtId="0" fontId="13" fillId="2" borderId="5" xfId="3" applyFill="1" applyBorder="1"/>
    <xf numFmtId="0" fontId="13" fillId="2" borderId="24" xfId="3" applyFill="1" applyBorder="1"/>
    <xf numFmtId="0" fontId="13" fillId="2" borderId="14" xfId="3" applyFill="1" applyBorder="1"/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20" fillId="0" borderId="0" xfId="0" applyFont="1"/>
    <xf numFmtId="0" fontId="20" fillId="0" borderId="4" xfId="0" applyFont="1" applyBorder="1"/>
    <xf numFmtId="0" fontId="20" fillId="0" borderId="0" xfId="0" applyFont="1" applyBorder="1"/>
    <xf numFmtId="0" fontId="20" fillId="4" borderId="7" xfId="0" applyFont="1" applyFill="1" applyBorder="1"/>
    <xf numFmtId="0" fontId="20" fillId="0" borderId="5" xfId="0" applyFont="1" applyBorder="1"/>
    <xf numFmtId="0" fontId="20" fillId="0" borderId="24" xfId="0" applyFont="1" applyBorder="1"/>
    <xf numFmtId="0" fontId="20" fillId="4" borderId="8" xfId="0" applyFont="1" applyFill="1" applyBorder="1"/>
    <xf numFmtId="44" fontId="20" fillId="0" borderId="0" xfId="0" applyNumberFormat="1" applyFont="1"/>
    <xf numFmtId="0" fontId="20" fillId="0" borderId="0" xfId="0" applyFont="1" applyBorder="1" applyAlignment="1"/>
    <xf numFmtId="165" fontId="20" fillId="0" borderId="0" xfId="1" applyNumberFormat="1" applyFont="1"/>
    <xf numFmtId="0" fontId="20" fillId="0" borderId="11" xfId="0" applyFont="1" applyBorder="1"/>
    <xf numFmtId="0" fontId="20" fillId="0" borderId="12" xfId="0" applyFont="1" applyBorder="1"/>
    <xf numFmtId="0" fontId="20" fillId="0" borderId="23" xfId="0" applyFont="1" applyBorder="1"/>
    <xf numFmtId="165" fontId="20" fillId="0" borderId="13" xfId="1" applyNumberFormat="1" applyFont="1" applyBorder="1"/>
    <xf numFmtId="44" fontId="13" fillId="0" borderId="25" xfId="2" applyFont="1" applyBorder="1" applyAlignment="1">
      <alignment horizontal="center"/>
    </xf>
    <xf numFmtId="44" fontId="13" fillId="0" borderId="26" xfId="2" applyFont="1" applyBorder="1" applyAlignment="1">
      <alignment horizontal="center"/>
    </xf>
    <xf numFmtId="0" fontId="20" fillId="0" borderId="4" xfId="0" applyFont="1" applyBorder="1" applyAlignment="1"/>
    <xf numFmtId="0" fontId="23" fillId="0" borderId="18" xfId="0" applyFont="1" applyBorder="1"/>
    <xf numFmtId="0" fontId="23" fillId="0" borderId="20" xfId="0" applyFont="1" applyBorder="1"/>
    <xf numFmtId="0" fontId="22" fillId="0" borderId="4" xfId="0" applyFont="1" applyBorder="1" applyAlignment="1"/>
    <xf numFmtId="0" fontId="22" fillId="0" borderId="11" xfId="0" applyFont="1" applyBorder="1" applyAlignment="1"/>
    <xf numFmtId="0" fontId="20" fillId="0" borderId="4" xfId="0" applyFont="1" applyBorder="1" applyAlignment="1"/>
    <xf numFmtId="0" fontId="20" fillId="0" borderId="0" xfId="0" applyFont="1" applyBorder="1" applyAlignment="1"/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20" fillId="0" borderId="24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9909375036115"/>
          <c:y val="4.8275959222332701E-2"/>
          <c:w val="0.77452667814113596"/>
          <c:h val="0.865517970027924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Reimbursement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2.875</c:v>
                </c:pt>
                <c:pt idx="2">
                  <c:v>5.75</c:v>
                </c:pt>
                <c:pt idx="3">
                  <c:v>8.625</c:v>
                </c:pt>
                <c:pt idx="4">
                  <c:v>11.5</c:v>
                </c:pt>
                <c:pt idx="5">
                  <c:v>14.374999999999998</c:v>
                </c:pt>
                <c:pt idx="6">
                  <c:v>17.25</c:v>
                </c:pt>
                <c:pt idx="7">
                  <c:v>20.125</c:v>
                </c:pt>
                <c:pt idx="8">
                  <c:v>23</c:v>
                </c:pt>
                <c:pt idx="9">
                  <c:v>25.874999999999996</c:v>
                </c:pt>
                <c:pt idx="10">
                  <c:v>28.749999999999996</c:v>
                </c:pt>
                <c:pt idx="11">
                  <c:v>31.624999999999996</c:v>
                </c:pt>
                <c:pt idx="12">
                  <c:v>34.5</c:v>
                </c:pt>
                <c:pt idx="13">
                  <c:v>37.375</c:v>
                </c:pt>
                <c:pt idx="14">
                  <c:v>40.25</c:v>
                </c:pt>
                <c:pt idx="15">
                  <c:v>43.125</c:v>
                </c:pt>
                <c:pt idx="16">
                  <c:v>46</c:v>
                </c:pt>
                <c:pt idx="17">
                  <c:v>48.874999999999993</c:v>
                </c:pt>
                <c:pt idx="18">
                  <c:v>51.749999999999993</c:v>
                </c:pt>
                <c:pt idx="19">
                  <c:v>54.624999999999993</c:v>
                </c:pt>
                <c:pt idx="20">
                  <c:v>57.499999999999993</c:v>
                </c:pt>
                <c:pt idx="21">
                  <c:v>60.374999999999993</c:v>
                </c:pt>
                <c:pt idx="22">
                  <c:v>63.249999999999993</c:v>
                </c:pt>
                <c:pt idx="23">
                  <c:v>66.125</c:v>
                </c:pt>
                <c:pt idx="24">
                  <c:v>69</c:v>
                </c:pt>
                <c:pt idx="25">
                  <c:v>71.875</c:v>
                </c:pt>
                <c:pt idx="26">
                  <c:v>74.75</c:v>
                </c:pt>
                <c:pt idx="27">
                  <c:v>77.625</c:v>
                </c:pt>
                <c:pt idx="28">
                  <c:v>80.5</c:v>
                </c:pt>
                <c:pt idx="29">
                  <c:v>83.375</c:v>
                </c:pt>
                <c:pt idx="30">
                  <c:v>86.25</c:v>
                </c:pt>
                <c:pt idx="31">
                  <c:v>89.125</c:v>
                </c:pt>
                <c:pt idx="32">
                  <c:v>92</c:v>
                </c:pt>
                <c:pt idx="33">
                  <c:v>94.874999999999986</c:v>
                </c:pt>
                <c:pt idx="34">
                  <c:v>97.749999999999986</c:v>
                </c:pt>
                <c:pt idx="35">
                  <c:v>100.62499999999999</c:v>
                </c:pt>
                <c:pt idx="36">
                  <c:v>103.49999999999999</c:v>
                </c:pt>
                <c:pt idx="37">
                  <c:v>106.37499999999999</c:v>
                </c:pt>
                <c:pt idx="38">
                  <c:v>109.24999999999999</c:v>
                </c:pt>
                <c:pt idx="39">
                  <c:v>112.12499999999999</c:v>
                </c:pt>
                <c:pt idx="40">
                  <c:v>114.99999999999999</c:v>
                </c:pt>
                <c:pt idx="41">
                  <c:v>117.87499999999999</c:v>
                </c:pt>
                <c:pt idx="42">
                  <c:v>120.74999999999999</c:v>
                </c:pt>
                <c:pt idx="43">
                  <c:v>123.62499999999999</c:v>
                </c:pt>
                <c:pt idx="44">
                  <c:v>126.49999999999999</c:v>
                </c:pt>
                <c:pt idx="45">
                  <c:v>129.375</c:v>
                </c:pt>
                <c:pt idx="46">
                  <c:v>132.25</c:v>
                </c:pt>
                <c:pt idx="47">
                  <c:v>135.125</c:v>
                </c:pt>
                <c:pt idx="48">
                  <c:v>138</c:v>
                </c:pt>
                <c:pt idx="49">
                  <c:v>140.875</c:v>
                </c:pt>
                <c:pt idx="50">
                  <c:v>143.75</c:v>
                </c:pt>
                <c:pt idx="51">
                  <c:v>146.625</c:v>
                </c:pt>
                <c:pt idx="52">
                  <c:v>149.5</c:v>
                </c:pt>
                <c:pt idx="53">
                  <c:v>152.375</c:v>
                </c:pt>
                <c:pt idx="54">
                  <c:v>155.25</c:v>
                </c:pt>
                <c:pt idx="55">
                  <c:v>158.125</c:v>
                </c:pt>
                <c:pt idx="56">
                  <c:v>161</c:v>
                </c:pt>
                <c:pt idx="57">
                  <c:v>163.875</c:v>
                </c:pt>
                <c:pt idx="58">
                  <c:v>166.75</c:v>
                </c:pt>
                <c:pt idx="59">
                  <c:v>169.625</c:v>
                </c:pt>
                <c:pt idx="60">
                  <c:v>172.5</c:v>
                </c:pt>
                <c:pt idx="61">
                  <c:v>175.375</c:v>
                </c:pt>
                <c:pt idx="62">
                  <c:v>178.25</c:v>
                </c:pt>
                <c:pt idx="63">
                  <c:v>181.125</c:v>
                </c:pt>
                <c:pt idx="64">
                  <c:v>184</c:v>
                </c:pt>
                <c:pt idx="65">
                  <c:v>186.87499999999997</c:v>
                </c:pt>
                <c:pt idx="66">
                  <c:v>189.74999999999997</c:v>
                </c:pt>
                <c:pt idx="67">
                  <c:v>192.62499999999997</c:v>
                </c:pt>
                <c:pt idx="68">
                  <c:v>195.49999999999997</c:v>
                </c:pt>
                <c:pt idx="69">
                  <c:v>198.37499999999997</c:v>
                </c:pt>
                <c:pt idx="70">
                  <c:v>201.24999999999997</c:v>
                </c:pt>
                <c:pt idx="71">
                  <c:v>204.12499999999997</c:v>
                </c:pt>
                <c:pt idx="72">
                  <c:v>206.99999999999997</c:v>
                </c:pt>
                <c:pt idx="73">
                  <c:v>209.87499999999997</c:v>
                </c:pt>
                <c:pt idx="74">
                  <c:v>212.74999999999997</c:v>
                </c:pt>
                <c:pt idx="75">
                  <c:v>215.62499999999997</c:v>
                </c:pt>
                <c:pt idx="76">
                  <c:v>218.49999999999997</c:v>
                </c:pt>
                <c:pt idx="77">
                  <c:v>221.37499999999997</c:v>
                </c:pt>
                <c:pt idx="78">
                  <c:v>224.24999999999997</c:v>
                </c:pt>
                <c:pt idx="79">
                  <c:v>227.12499999999997</c:v>
                </c:pt>
                <c:pt idx="80">
                  <c:v>229.99999999999997</c:v>
                </c:pt>
                <c:pt idx="81">
                  <c:v>232.87499999999997</c:v>
                </c:pt>
                <c:pt idx="82">
                  <c:v>235.74999999999997</c:v>
                </c:pt>
                <c:pt idx="83">
                  <c:v>238.62499999999997</c:v>
                </c:pt>
                <c:pt idx="84">
                  <c:v>241.49999999999997</c:v>
                </c:pt>
                <c:pt idx="85">
                  <c:v>244.37499999999997</c:v>
                </c:pt>
                <c:pt idx="86">
                  <c:v>247.24999999999997</c:v>
                </c:pt>
                <c:pt idx="87">
                  <c:v>250.12499999999997</c:v>
                </c:pt>
                <c:pt idx="88">
                  <c:v>252.99999999999997</c:v>
                </c:pt>
                <c:pt idx="89">
                  <c:v>255.87499999999997</c:v>
                </c:pt>
                <c:pt idx="90">
                  <c:v>258.75</c:v>
                </c:pt>
                <c:pt idx="91">
                  <c:v>261.625</c:v>
                </c:pt>
                <c:pt idx="92">
                  <c:v>264.5</c:v>
                </c:pt>
                <c:pt idx="93">
                  <c:v>267.375</c:v>
                </c:pt>
                <c:pt idx="94">
                  <c:v>270.25</c:v>
                </c:pt>
                <c:pt idx="95">
                  <c:v>273.125</c:v>
                </c:pt>
                <c:pt idx="96">
                  <c:v>276</c:v>
                </c:pt>
                <c:pt idx="97">
                  <c:v>278.875</c:v>
                </c:pt>
                <c:pt idx="98">
                  <c:v>281.75</c:v>
                </c:pt>
                <c:pt idx="99">
                  <c:v>284.625</c:v>
                </c:pt>
                <c:pt idx="100">
                  <c:v>287.5</c:v>
                </c:pt>
                <c:pt idx="101">
                  <c:v>290.375</c:v>
                </c:pt>
                <c:pt idx="102">
                  <c:v>293.25</c:v>
                </c:pt>
                <c:pt idx="103">
                  <c:v>296.125</c:v>
                </c:pt>
                <c:pt idx="104">
                  <c:v>299</c:v>
                </c:pt>
                <c:pt idx="105">
                  <c:v>301.875</c:v>
                </c:pt>
                <c:pt idx="106">
                  <c:v>304.75</c:v>
                </c:pt>
                <c:pt idx="107">
                  <c:v>307.625</c:v>
                </c:pt>
                <c:pt idx="108">
                  <c:v>310.5</c:v>
                </c:pt>
                <c:pt idx="109">
                  <c:v>313.375</c:v>
                </c:pt>
                <c:pt idx="110">
                  <c:v>316.25</c:v>
                </c:pt>
                <c:pt idx="111">
                  <c:v>319.125</c:v>
                </c:pt>
                <c:pt idx="112">
                  <c:v>322</c:v>
                </c:pt>
                <c:pt idx="113">
                  <c:v>324.875</c:v>
                </c:pt>
                <c:pt idx="114">
                  <c:v>327.75</c:v>
                </c:pt>
                <c:pt idx="115">
                  <c:v>330.625</c:v>
                </c:pt>
                <c:pt idx="116">
                  <c:v>333.5</c:v>
                </c:pt>
                <c:pt idx="117">
                  <c:v>336.375</c:v>
                </c:pt>
                <c:pt idx="118">
                  <c:v>339.25</c:v>
                </c:pt>
                <c:pt idx="119">
                  <c:v>342.125</c:v>
                </c:pt>
                <c:pt idx="120">
                  <c:v>345</c:v>
                </c:pt>
                <c:pt idx="121">
                  <c:v>347.875</c:v>
                </c:pt>
                <c:pt idx="122">
                  <c:v>350.75</c:v>
                </c:pt>
                <c:pt idx="123">
                  <c:v>353.625</c:v>
                </c:pt>
                <c:pt idx="124">
                  <c:v>356.5</c:v>
                </c:pt>
                <c:pt idx="125">
                  <c:v>359.375</c:v>
                </c:pt>
                <c:pt idx="126">
                  <c:v>362.25</c:v>
                </c:pt>
                <c:pt idx="127">
                  <c:v>365.125</c:v>
                </c:pt>
                <c:pt idx="128">
                  <c:v>368</c:v>
                </c:pt>
                <c:pt idx="129">
                  <c:v>370.87499999999994</c:v>
                </c:pt>
                <c:pt idx="130">
                  <c:v>373.74999999999994</c:v>
                </c:pt>
                <c:pt idx="131">
                  <c:v>376.62499999999994</c:v>
                </c:pt>
                <c:pt idx="132">
                  <c:v>379.49999999999994</c:v>
                </c:pt>
                <c:pt idx="133">
                  <c:v>382.37499999999994</c:v>
                </c:pt>
                <c:pt idx="134">
                  <c:v>385.24999999999994</c:v>
                </c:pt>
                <c:pt idx="135">
                  <c:v>388.12499999999994</c:v>
                </c:pt>
                <c:pt idx="136">
                  <c:v>390.99999999999994</c:v>
                </c:pt>
                <c:pt idx="137">
                  <c:v>393.87499999999994</c:v>
                </c:pt>
                <c:pt idx="138">
                  <c:v>396.74999999999994</c:v>
                </c:pt>
                <c:pt idx="139">
                  <c:v>399.62499999999994</c:v>
                </c:pt>
                <c:pt idx="140">
                  <c:v>402.49999999999994</c:v>
                </c:pt>
                <c:pt idx="141">
                  <c:v>405.37499999999994</c:v>
                </c:pt>
                <c:pt idx="142">
                  <c:v>408.24999999999994</c:v>
                </c:pt>
                <c:pt idx="143">
                  <c:v>411.12499999999994</c:v>
                </c:pt>
                <c:pt idx="144">
                  <c:v>413.99999999999994</c:v>
                </c:pt>
                <c:pt idx="145">
                  <c:v>416.87499999999994</c:v>
                </c:pt>
                <c:pt idx="146">
                  <c:v>419.74999999999994</c:v>
                </c:pt>
                <c:pt idx="147">
                  <c:v>422.62499999999994</c:v>
                </c:pt>
                <c:pt idx="148">
                  <c:v>425.49999999999994</c:v>
                </c:pt>
                <c:pt idx="149">
                  <c:v>428.37499999999994</c:v>
                </c:pt>
                <c:pt idx="150">
                  <c:v>431.24999999999994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CD-4B0D-A575-30A782A46A7D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366.9</c:v>
                </c:pt>
                <c:pt idx="1">
                  <c:v>366.92500000000001</c:v>
                </c:pt>
                <c:pt idx="2">
                  <c:v>366.95</c:v>
                </c:pt>
                <c:pt idx="3">
                  <c:v>366.97500000000002</c:v>
                </c:pt>
                <c:pt idx="4">
                  <c:v>367</c:v>
                </c:pt>
                <c:pt idx="5">
                  <c:v>367.02499999999998</c:v>
                </c:pt>
                <c:pt idx="6">
                  <c:v>367.05</c:v>
                </c:pt>
                <c:pt idx="7">
                  <c:v>367.07499999999999</c:v>
                </c:pt>
                <c:pt idx="8">
                  <c:v>367.1</c:v>
                </c:pt>
                <c:pt idx="9">
                  <c:v>367.125</c:v>
                </c:pt>
                <c:pt idx="10">
                  <c:v>367.15</c:v>
                </c:pt>
                <c:pt idx="11">
                  <c:v>367.17500000000001</c:v>
                </c:pt>
                <c:pt idx="12">
                  <c:v>367.2</c:v>
                </c:pt>
                <c:pt idx="13">
                  <c:v>367.22500000000002</c:v>
                </c:pt>
                <c:pt idx="14">
                  <c:v>367.25</c:v>
                </c:pt>
                <c:pt idx="15">
                  <c:v>367.27499999999998</c:v>
                </c:pt>
                <c:pt idx="16">
                  <c:v>367.3</c:v>
                </c:pt>
                <c:pt idx="17">
                  <c:v>367.32499999999999</c:v>
                </c:pt>
                <c:pt idx="18">
                  <c:v>367.35</c:v>
                </c:pt>
                <c:pt idx="19">
                  <c:v>367.375</c:v>
                </c:pt>
                <c:pt idx="20">
                  <c:v>367.4</c:v>
                </c:pt>
                <c:pt idx="21">
                  <c:v>367.42500000000001</c:v>
                </c:pt>
                <c:pt idx="22">
                  <c:v>367.45</c:v>
                </c:pt>
                <c:pt idx="23">
                  <c:v>367.47500000000002</c:v>
                </c:pt>
                <c:pt idx="24">
                  <c:v>367.5</c:v>
                </c:pt>
                <c:pt idx="25">
                  <c:v>367.52499999999998</c:v>
                </c:pt>
                <c:pt idx="26">
                  <c:v>367.55</c:v>
                </c:pt>
                <c:pt idx="27">
                  <c:v>367.57499999999999</c:v>
                </c:pt>
                <c:pt idx="28">
                  <c:v>367.6</c:v>
                </c:pt>
                <c:pt idx="29">
                  <c:v>367.625</c:v>
                </c:pt>
                <c:pt idx="30">
                  <c:v>367.65</c:v>
                </c:pt>
                <c:pt idx="31">
                  <c:v>367.67500000000001</c:v>
                </c:pt>
                <c:pt idx="32">
                  <c:v>367.7</c:v>
                </c:pt>
                <c:pt idx="33">
                  <c:v>367.72500000000002</c:v>
                </c:pt>
                <c:pt idx="34">
                  <c:v>367.75</c:v>
                </c:pt>
                <c:pt idx="35">
                  <c:v>367.77499999999998</c:v>
                </c:pt>
                <c:pt idx="36">
                  <c:v>367.8</c:v>
                </c:pt>
                <c:pt idx="37">
                  <c:v>367.82499999999999</c:v>
                </c:pt>
                <c:pt idx="38">
                  <c:v>367.85</c:v>
                </c:pt>
                <c:pt idx="39">
                  <c:v>367.875</c:v>
                </c:pt>
                <c:pt idx="40">
                  <c:v>367.9</c:v>
                </c:pt>
                <c:pt idx="41">
                  <c:v>367.92500000000001</c:v>
                </c:pt>
                <c:pt idx="42">
                  <c:v>367.95</c:v>
                </c:pt>
                <c:pt idx="43">
                  <c:v>367.97500000000002</c:v>
                </c:pt>
                <c:pt idx="44">
                  <c:v>368</c:v>
                </c:pt>
                <c:pt idx="45">
                  <c:v>368.02499999999998</c:v>
                </c:pt>
                <c:pt idx="46">
                  <c:v>368.05</c:v>
                </c:pt>
                <c:pt idx="47">
                  <c:v>368.07499999999999</c:v>
                </c:pt>
                <c:pt idx="48">
                  <c:v>368.1</c:v>
                </c:pt>
                <c:pt idx="49">
                  <c:v>368.125</c:v>
                </c:pt>
                <c:pt idx="50">
                  <c:v>368.15</c:v>
                </c:pt>
                <c:pt idx="51">
                  <c:v>368.17500000000001</c:v>
                </c:pt>
                <c:pt idx="52">
                  <c:v>368.2</c:v>
                </c:pt>
                <c:pt idx="53">
                  <c:v>368.22500000000002</c:v>
                </c:pt>
                <c:pt idx="54">
                  <c:v>368.25</c:v>
                </c:pt>
                <c:pt idx="55">
                  <c:v>368.27499999999998</c:v>
                </c:pt>
                <c:pt idx="56">
                  <c:v>368.3</c:v>
                </c:pt>
                <c:pt idx="57">
                  <c:v>368.32499999999999</c:v>
                </c:pt>
                <c:pt idx="58">
                  <c:v>368.35</c:v>
                </c:pt>
                <c:pt idx="59">
                  <c:v>368.375</c:v>
                </c:pt>
                <c:pt idx="60">
                  <c:v>368.4</c:v>
                </c:pt>
                <c:pt idx="61">
                  <c:v>368.42500000000001</c:v>
                </c:pt>
                <c:pt idx="62">
                  <c:v>368.45</c:v>
                </c:pt>
                <c:pt idx="63">
                  <c:v>368.47500000000002</c:v>
                </c:pt>
                <c:pt idx="64">
                  <c:v>368.5</c:v>
                </c:pt>
                <c:pt idx="65">
                  <c:v>368.52499999999998</c:v>
                </c:pt>
                <c:pt idx="66">
                  <c:v>368.55</c:v>
                </c:pt>
                <c:pt idx="67">
                  <c:v>368.57499999999999</c:v>
                </c:pt>
                <c:pt idx="68">
                  <c:v>368.6</c:v>
                </c:pt>
                <c:pt idx="69">
                  <c:v>368.625</c:v>
                </c:pt>
                <c:pt idx="70">
                  <c:v>368.65</c:v>
                </c:pt>
                <c:pt idx="71">
                  <c:v>368.67500000000001</c:v>
                </c:pt>
                <c:pt idx="72">
                  <c:v>368.7</c:v>
                </c:pt>
                <c:pt idx="73">
                  <c:v>368.72500000000002</c:v>
                </c:pt>
                <c:pt idx="74">
                  <c:v>368.75</c:v>
                </c:pt>
                <c:pt idx="75">
                  <c:v>368.77499999999998</c:v>
                </c:pt>
                <c:pt idx="76">
                  <c:v>368.8</c:v>
                </c:pt>
                <c:pt idx="77">
                  <c:v>368.82499999999999</c:v>
                </c:pt>
                <c:pt idx="78">
                  <c:v>368.85</c:v>
                </c:pt>
                <c:pt idx="79">
                  <c:v>368.875</c:v>
                </c:pt>
                <c:pt idx="80">
                  <c:v>368.9</c:v>
                </c:pt>
                <c:pt idx="81">
                  <c:v>368.92500000000001</c:v>
                </c:pt>
                <c:pt idx="82">
                  <c:v>368.95</c:v>
                </c:pt>
                <c:pt idx="83">
                  <c:v>368.97500000000002</c:v>
                </c:pt>
                <c:pt idx="84">
                  <c:v>369</c:v>
                </c:pt>
                <c:pt idx="85">
                  <c:v>369.02499999999998</c:v>
                </c:pt>
                <c:pt idx="86">
                  <c:v>369.05</c:v>
                </c:pt>
                <c:pt idx="87">
                  <c:v>369.07499999999999</c:v>
                </c:pt>
                <c:pt idx="88">
                  <c:v>369.1</c:v>
                </c:pt>
                <c:pt idx="89">
                  <c:v>369.125</c:v>
                </c:pt>
                <c:pt idx="90">
                  <c:v>369.15</c:v>
                </c:pt>
                <c:pt idx="91">
                  <c:v>369.17500000000001</c:v>
                </c:pt>
                <c:pt idx="92">
                  <c:v>369.2</c:v>
                </c:pt>
                <c:pt idx="93">
                  <c:v>369.22500000000002</c:v>
                </c:pt>
                <c:pt idx="94">
                  <c:v>369.25</c:v>
                </c:pt>
                <c:pt idx="95">
                  <c:v>369.27499999999998</c:v>
                </c:pt>
                <c:pt idx="96">
                  <c:v>369.3</c:v>
                </c:pt>
                <c:pt idx="97">
                  <c:v>369.32499999999999</c:v>
                </c:pt>
                <c:pt idx="98">
                  <c:v>369.35</c:v>
                </c:pt>
                <c:pt idx="99">
                  <c:v>369.375</c:v>
                </c:pt>
                <c:pt idx="100">
                  <c:v>369.4</c:v>
                </c:pt>
                <c:pt idx="101">
                  <c:v>369.42500000000001</c:v>
                </c:pt>
                <c:pt idx="102">
                  <c:v>369.45</c:v>
                </c:pt>
                <c:pt idx="103">
                  <c:v>369.47500000000002</c:v>
                </c:pt>
                <c:pt idx="104">
                  <c:v>369.5</c:v>
                </c:pt>
                <c:pt idx="105">
                  <c:v>369.52499999999998</c:v>
                </c:pt>
                <c:pt idx="106">
                  <c:v>369.55</c:v>
                </c:pt>
                <c:pt idx="107">
                  <c:v>369.57499999999999</c:v>
                </c:pt>
                <c:pt idx="108">
                  <c:v>369.6</c:v>
                </c:pt>
                <c:pt idx="109">
                  <c:v>369.625</c:v>
                </c:pt>
                <c:pt idx="110">
                  <c:v>369.65</c:v>
                </c:pt>
                <c:pt idx="111">
                  <c:v>369.67500000000001</c:v>
                </c:pt>
                <c:pt idx="112">
                  <c:v>369.7</c:v>
                </c:pt>
                <c:pt idx="113">
                  <c:v>369.72500000000002</c:v>
                </c:pt>
                <c:pt idx="114">
                  <c:v>369.75</c:v>
                </c:pt>
                <c:pt idx="115">
                  <c:v>369.77499999999998</c:v>
                </c:pt>
                <c:pt idx="116">
                  <c:v>369.8</c:v>
                </c:pt>
                <c:pt idx="117">
                  <c:v>369.82499999999999</c:v>
                </c:pt>
                <c:pt idx="118">
                  <c:v>369.85</c:v>
                </c:pt>
                <c:pt idx="119">
                  <c:v>369.875</c:v>
                </c:pt>
                <c:pt idx="120">
                  <c:v>369.9</c:v>
                </c:pt>
                <c:pt idx="121">
                  <c:v>369.92500000000001</c:v>
                </c:pt>
                <c:pt idx="122">
                  <c:v>369.95</c:v>
                </c:pt>
                <c:pt idx="123">
                  <c:v>369.97500000000002</c:v>
                </c:pt>
                <c:pt idx="124">
                  <c:v>370</c:v>
                </c:pt>
                <c:pt idx="125">
                  <c:v>370.02499999999998</c:v>
                </c:pt>
                <c:pt idx="126">
                  <c:v>370.05</c:v>
                </c:pt>
                <c:pt idx="127">
                  <c:v>370.07499999999999</c:v>
                </c:pt>
                <c:pt idx="128">
                  <c:v>370.1</c:v>
                </c:pt>
                <c:pt idx="129">
                  <c:v>370.125</c:v>
                </c:pt>
                <c:pt idx="130">
                  <c:v>370.15</c:v>
                </c:pt>
                <c:pt idx="131">
                  <c:v>370.17500000000001</c:v>
                </c:pt>
                <c:pt idx="132">
                  <c:v>370.2</c:v>
                </c:pt>
                <c:pt idx="133">
                  <c:v>370.22500000000002</c:v>
                </c:pt>
                <c:pt idx="134">
                  <c:v>370.25</c:v>
                </c:pt>
                <c:pt idx="135">
                  <c:v>370.27499999999998</c:v>
                </c:pt>
                <c:pt idx="136">
                  <c:v>370.3</c:v>
                </c:pt>
                <c:pt idx="137">
                  <c:v>370.32499999999999</c:v>
                </c:pt>
                <c:pt idx="138">
                  <c:v>370.35</c:v>
                </c:pt>
                <c:pt idx="139">
                  <c:v>370.375</c:v>
                </c:pt>
                <c:pt idx="140">
                  <c:v>370.4</c:v>
                </c:pt>
                <c:pt idx="141">
                  <c:v>370.42500000000001</c:v>
                </c:pt>
                <c:pt idx="142">
                  <c:v>370.45</c:v>
                </c:pt>
                <c:pt idx="143">
                  <c:v>370.47500000000002</c:v>
                </c:pt>
                <c:pt idx="144">
                  <c:v>370.5</c:v>
                </c:pt>
                <c:pt idx="145">
                  <c:v>370.52499999999998</c:v>
                </c:pt>
                <c:pt idx="146">
                  <c:v>370.55</c:v>
                </c:pt>
                <c:pt idx="147">
                  <c:v>370.57499999999999</c:v>
                </c:pt>
                <c:pt idx="148">
                  <c:v>370.6</c:v>
                </c:pt>
                <c:pt idx="149">
                  <c:v>370.625</c:v>
                </c:pt>
                <c:pt idx="150">
                  <c:v>370.65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CD-4B0D-A575-30A782A4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912080"/>
        <c:axId val="-1113495120"/>
      </c:scatterChart>
      <c:valAx>
        <c:axId val="-110991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13495120"/>
        <c:crosses val="autoZero"/>
        <c:crossBetween val="midCat"/>
        <c:minorUnit val="50"/>
      </c:valAx>
      <c:valAx>
        <c:axId val="-111349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09912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90091935223705"/>
          <c:y val="0.74885761266408402"/>
          <c:w val="0.25726160624899203"/>
          <c:h val="0.123287533792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256591</xdr:colOff>
      <xdr:row>2</xdr:row>
      <xdr:rowOff>191537</xdr:rowOff>
    </xdr:from>
    <xdr:to>
      <xdr:col>13</xdr:col>
      <xdr:colOff>621263</xdr:colOff>
      <xdr:row>38</xdr:row>
      <xdr:rowOff>186030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</xdr:colOff>
      <xdr:row>1</xdr:row>
      <xdr:rowOff>0</xdr:rowOff>
    </xdr:from>
    <xdr:to>
      <xdr:col>1</xdr:col>
      <xdr:colOff>673100</xdr:colOff>
      <xdr:row>2</xdr:row>
      <xdr:rowOff>88900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12700</xdr:colOff>
      <xdr:row>1</xdr:row>
      <xdr:rowOff>0</xdr:rowOff>
    </xdr:from>
    <xdr:to>
      <xdr:col>3</xdr:col>
      <xdr:colOff>148771</xdr:colOff>
      <xdr:row>3</xdr:row>
      <xdr:rowOff>26874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</xdr:col>
      <xdr:colOff>16143</xdr:colOff>
      <xdr:row>1</xdr:row>
      <xdr:rowOff>1729</xdr:rowOff>
    </xdr:from>
    <xdr:to>
      <xdr:col>3</xdr:col>
      <xdr:colOff>393959</xdr:colOff>
      <xdr:row>3</xdr:row>
      <xdr:rowOff>203222</xdr:rowOff>
    </xdr:to>
    <xdr:pic>
      <xdr:nvPicPr>
        <xdr:cNvPr id="8" name="Picture 12" descr="07_RAC">
          <a:extLst>
            <a:ext uri="{FF2B5EF4-FFF2-40B4-BE49-F238E27FC236}">
              <a16:creationId xmlns:a16="http://schemas.microsoft.com/office/drawing/2014/main" id="{26EB01AC-EB40-453D-8F10-0AEB819D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02" y="211602"/>
          <a:ext cx="2980240" cy="74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561976</xdr:colOff>
      <xdr:row>1</xdr:row>
      <xdr:rowOff>41737</xdr:rowOff>
    </xdr:from>
    <xdr:to>
      <xdr:col>3</xdr:col>
      <xdr:colOff>1264018</xdr:colOff>
      <xdr:row>3</xdr:row>
      <xdr:rowOff>181053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2B53BD-4836-4653-A37B-A3B579ACE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6358" y="254649"/>
          <a:ext cx="702042" cy="67719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0.69949</cdr:x>
      <cdr:y>0.65508</cdr:y>
    </cdr:from>
    <cdr:to>
      <cdr:x>0.85966</cdr:x>
      <cdr:y>0.726</cdr:y>
    </cdr:to>
    <cdr:sp macro="" textlink="">
      <cdr:nvSpPr>
        <cdr:cNvPr id="2" name="Text Box 8">
          <a:extLst xmlns:a="http://schemas.openxmlformats.org/drawingml/2006/main">
            <a:ext uri="{FF2B5EF4-FFF2-40B4-BE49-F238E27FC236}">
              <a16:creationId xmlns:a16="http://schemas.microsoft.com/office/drawing/2014/main" id="{3F930B30-CC3B-4B81-A071-F15180C0E7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686" y="4557154"/>
          <a:ext cx="970123" cy="4933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Breakeven point where lines cross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zoomScale="139" zoomScaleNormal="85" workbookViewId="0">
      <selection activeCell="F2" sqref="F2:N3"/>
    </sheetView>
  </sheetViews>
  <sheetFormatPr defaultColWidth="8.796875" defaultRowHeight="15" x14ac:dyDescent="0.25"/>
  <cols>
    <col min="1" max="1" width="5.296875" style="67" customWidth="1"/>
    <col min="2" max="2" width="21" style="67" customWidth="1"/>
    <col min="3" max="3" width="13.19921875" style="67" customWidth="1"/>
    <col min="4" max="4" width="18.69921875" style="67" bestFit="1" customWidth="1"/>
    <col min="5" max="5" width="3.69921875" style="67" customWidth="1"/>
    <col min="6" max="12" width="8.796875" style="67"/>
    <col min="13" max="13" width="8.796875" style="67" customWidth="1"/>
    <col min="14" max="16384" width="8.796875" style="67"/>
  </cols>
  <sheetData>
    <row r="1" spans="2:14" ht="15.6" thickBot="1" x14ac:dyDescent="0.3"/>
    <row r="2" spans="2:14" ht="27" customHeight="1" x14ac:dyDescent="0.3">
      <c r="B2" s="63"/>
      <c r="C2" s="64"/>
      <c r="D2" s="62"/>
      <c r="E2" s="21"/>
      <c r="F2" s="90" t="s">
        <v>41</v>
      </c>
      <c r="G2" s="91"/>
      <c r="H2" s="91"/>
      <c r="I2" s="91"/>
      <c r="J2" s="91"/>
      <c r="K2" s="91"/>
      <c r="L2" s="91"/>
      <c r="M2" s="91"/>
      <c r="N2" s="92"/>
    </row>
    <row r="3" spans="2:14" x14ac:dyDescent="0.25">
      <c r="B3" s="68"/>
      <c r="C3" s="69"/>
      <c r="D3" s="70"/>
      <c r="F3" s="91"/>
      <c r="G3" s="91"/>
      <c r="H3" s="91"/>
      <c r="I3" s="91"/>
      <c r="J3" s="91"/>
      <c r="K3" s="91"/>
      <c r="L3" s="91"/>
      <c r="M3" s="91"/>
      <c r="N3" s="92"/>
    </row>
    <row r="4" spans="2:14" ht="15.6" thickBot="1" x14ac:dyDescent="0.3">
      <c r="B4" s="71"/>
      <c r="C4" s="72"/>
      <c r="D4" s="73"/>
    </row>
    <row r="5" spans="2:14" ht="15.6" thickBot="1" x14ac:dyDescent="0.3">
      <c r="B5" s="93" t="s">
        <v>0</v>
      </c>
      <c r="C5" s="94"/>
      <c r="D5" s="95"/>
    </row>
    <row r="6" spans="2:14" ht="15.6" thickBot="1" x14ac:dyDescent="0.3">
      <c r="B6" s="102" t="s">
        <v>1</v>
      </c>
      <c r="C6" s="89"/>
      <c r="D6" s="1">
        <v>200</v>
      </c>
    </row>
    <row r="7" spans="2:14" ht="15.6" thickBot="1" x14ac:dyDescent="0.3">
      <c r="B7" s="102" t="s">
        <v>2</v>
      </c>
      <c r="C7" s="89"/>
      <c r="D7" s="1">
        <v>3</v>
      </c>
    </row>
    <row r="8" spans="2:14" ht="15.6" thickBot="1" x14ac:dyDescent="0.3">
      <c r="B8" s="102" t="s">
        <v>3</v>
      </c>
      <c r="C8" s="89"/>
      <c r="D8" s="2" t="s">
        <v>21</v>
      </c>
    </row>
    <row r="9" spans="2:14" ht="15.6" thickBot="1" x14ac:dyDescent="0.3">
      <c r="B9" s="103" t="s">
        <v>4</v>
      </c>
      <c r="C9" s="104"/>
      <c r="D9" s="3">
        <v>2.1</v>
      </c>
    </row>
    <row r="10" spans="2:14" ht="15.6" thickBot="1" x14ac:dyDescent="0.3">
      <c r="B10" s="105" t="s">
        <v>5</v>
      </c>
      <c r="C10" s="89"/>
      <c r="D10" s="24">
        <f>IF($D$8="Compact-Intermediate",$D$36,IF($D$8="Full Size",$D$37,IF($D$8="Minivan",$D$38,IF($D$8="Midsize SUV",$D$39,IF($D$8="Large SUV",$D$40)))))</f>
        <v>26</v>
      </c>
    </row>
    <row r="11" spans="2:14" ht="15.6" thickBot="1" x14ac:dyDescent="0.3">
      <c r="B11" s="105" t="s">
        <v>12</v>
      </c>
      <c r="C11" s="89"/>
      <c r="D11" s="4">
        <v>7.0000000000000007E-2</v>
      </c>
      <c r="G11" s="74"/>
    </row>
    <row r="12" spans="2:14" ht="15.6" thickBot="1" x14ac:dyDescent="0.3">
      <c r="B12" s="25" t="s">
        <v>24</v>
      </c>
      <c r="C12" s="75"/>
      <c r="D12" s="26">
        <v>2.68</v>
      </c>
      <c r="G12" s="74"/>
    </row>
    <row r="13" spans="2:14" ht="15.6" thickBot="1" x14ac:dyDescent="0.3">
      <c r="B13" s="106" t="s">
        <v>6</v>
      </c>
      <c r="C13" s="104"/>
      <c r="D13" s="5">
        <v>0.57499999999999996</v>
      </c>
    </row>
    <row r="14" spans="2:14" x14ac:dyDescent="0.25">
      <c r="D14" s="76"/>
    </row>
    <row r="16" spans="2:14" ht="15.6" thickBot="1" x14ac:dyDescent="0.3"/>
    <row r="17" spans="2:4" ht="15.6" thickBot="1" x14ac:dyDescent="0.3">
      <c r="B17" s="96" t="s">
        <v>7</v>
      </c>
      <c r="C17" s="97"/>
      <c r="D17" s="98"/>
    </row>
    <row r="18" spans="2:4" ht="15.6" thickTop="1" x14ac:dyDescent="0.25">
      <c r="B18" s="68"/>
      <c r="C18" s="69"/>
      <c r="D18" s="77"/>
    </row>
    <row r="19" spans="2:4" ht="15.6" thickBot="1" x14ac:dyDescent="0.3">
      <c r="B19" s="99" t="s">
        <v>8</v>
      </c>
      <c r="C19" s="100"/>
      <c r="D19" s="101"/>
    </row>
    <row r="20" spans="2:4" ht="16.2" thickBot="1" x14ac:dyDescent="0.35">
      <c r="B20" s="86" t="s">
        <v>9</v>
      </c>
      <c r="C20" s="87"/>
      <c r="D20" s="6">
        <f>D6*D13</f>
        <v>114.99999999999999</v>
      </c>
    </row>
    <row r="21" spans="2:4" ht="15.6" thickBot="1" x14ac:dyDescent="0.3">
      <c r="B21" s="78"/>
      <c r="C21" s="79"/>
      <c r="D21" s="80"/>
    </row>
    <row r="22" spans="2:4" ht="15.6" thickTop="1" x14ac:dyDescent="0.25">
      <c r="B22" s="99" t="s">
        <v>10</v>
      </c>
      <c r="C22" s="100"/>
      <c r="D22" s="101"/>
    </row>
    <row r="23" spans="2:4" x14ac:dyDescent="0.25">
      <c r="B23" s="88" t="s">
        <v>11</v>
      </c>
      <c r="C23" s="89"/>
      <c r="D23" s="81">
        <f>IF($D$8="Compact-Intermediate",$C$36,IF($D$8="Full Size",$C$37,IF($D$8="Minivan",$C$38,IF($D$8="Midsize SUV",$C$39,IF($D$8="Large SUV",$C$40)))))*D7</f>
        <v>123</v>
      </c>
    </row>
    <row r="24" spans="2:4" x14ac:dyDescent="0.25">
      <c r="B24" s="88" t="s">
        <v>12</v>
      </c>
      <c r="C24" s="89"/>
      <c r="D24" s="82">
        <f>SUM(D23+D25)*D11</f>
        <v>9.1728000000000005</v>
      </c>
    </row>
    <row r="25" spans="2:4" x14ac:dyDescent="0.25">
      <c r="B25" s="83" t="s">
        <v>24</v>
      </c>
      <c r="C25" s="75"/>
      <c r="D25" s="82">
        <f>D12*D7</f>
        <v>8.0400000000000009</v>
      </c>
    </row>
    <row r="26" spans="2:4" ht="16.8" x14ac:dyDescent="0.4">
      <c r="B26" s="88" t="s">
        <v>13</v>
      </c>
      <c r="C26" s="89"/>
      <c r="D26" s="27">
        <f>D6/D10*D9</f>
        <v>16.153846153846153</v>
      </c>
    </row>
    <row r="27" spans="2:4" ht="15.6" x14ac:dyDescent="0.3">
      <c r="B27" s="88" t="s">
        <v>25</v>
      </c>
      <c r="C27" s="89"/>
      <c r="D27" s="28">
        <f>SUM(D23+D24+D25+D26)</f>
        <v>156.36664615384615</v>
      </c>
    </row>
    <row r="28" spans="2:4" x14ac:dyDescent="0.25">
      <c r="B28" s="68"/>
      <c r="C28" s="69"/>
      <c r="D28" s="7"/>
    </row>
    <row r="29" spans="2:4" ht="15.6" thickBot="1" x14ac:dyDescent="0.3">
      <c r="B29" s="8" t="s">
        <v>14</v>
      </c>
      <c r="C29" s="23"/>
      <c r="D29" s="9">
        <f>SUM(D27/D6)</f>
        <v>0.78183323076923072</v>
      </c>
    </row>
    <row r="30" spans="2:4" x14ac:dyDescent="0.25">
      <c r="D30" s="76"/>
    </row>
    <row r="31" spans="2:4" x14ac:dyDescent="0.25">
      <c r="B31" s="10" t="s">
        <v>15</v>
      </c>
      <c r="C31" s="10"/>
      <c r="D31" s="76"/>
    </row>
    <row r="32" spans="2:4" x14ac:dyDescent="0.25">
      <c r="B32" s="11" t="s">
        <v>16</v>
      </c>
      <c r="C32" s="11"/>
      <c r="D32" s="76"/>
    </row>
    <row r="33" spans="2:4" x14ac:dyDescent="0.25">
      <c r="B33" s="12" t="s">
        <v>17</v>
      </c>
      <c r="C33" s="12"/>
      <c r="D33" s="76"/>
    </row>
    <row r="34" spans="2:4" ht="15.6" thickBot="1" x14ac:dyDescent="0.3">
      <c r="B34" s="13"/>
      <c r="C34" s="13"/>
      <c r="D34" s="13"/>
    </row>
    <row r="35" spans="2:4" ht="15.6" thickBot="1" x14ac:dyDescent="0.3">
      <c r="B35" s="22" t="s">
        <v>18</v>
      </c>
      <c r="C35" s="14" t="s">
        <v>19</v>
      </c>
      <c r="D35" s="14" t="s">
        <v>20</v>
      </c>
    </row>
    <row r="36" spans="2:4" x14ac:dyDescent="0.25">
      <c r="B36" s="65" t="s">
        <v>23</v>
      </c>
      <c r="C36" s="15">
        <v>37</v>
      </c>
      <c r="D36" s="16">
        <v>33</v>
      </c>
    </row>
    <row r="37" spans="2:4" x14ac:dyDescent="0.25">
      <c r="B37" s="66" t="s">
        <v>21</v>
      </c>
      <c r="C37" s="17">
        <v>41</v>
      </c>
      <c r="D37" s="18">
        <v>26</v>
      </c>
    </row>
    <row r="38" spans="2:4" x14ac:dyDescent="0.25">
      <c r="B38" s="84" t="s">
        <v>26</v>
      </c>
      <c r="C38" s="17">
        <v>55</v>
      </c>
      <c r="D38" s="18">
        <v>22</v>
      </c>
    </row>
    <row r="39" spans="2:4" x14ac:dyDescent="0.25">
      <c r="B39" s="84" t="s">
        <v>22</v>
      </c>
      <c r="C39" s="17">
        <v>53</v>
      </c>
      <c r="D39" s="18">
        <v>24</v>
      </c>
    </row>
    <row r="40" spans="2:4" ht="15.6" thickBot="1" x14ac:dyDescent="0.3">
      <c r="B40" s="85" t="s">
        <v>27</v>
      </c>
      <c r="C40" s="19">
        <v>78</v>
      </c>
      <c r="D40" s="20">
        <v>19</v>
      </c>
    </row>
  </sheetData>
  <mergeCells count="17">
    <mergeCell ref="F2:N3"/>
    <mergeCell ref="B5:D5"/>
    <mergeCell ref="B17:D17"/>
    <mergeCell ref="B19:D19"/>
    <mergeCell ref="B22:D22"/>
    <mergeCell ref="B6:C6"/>
    <mergeCell ref="B7:C7"/>
    <mergeCell ref="B8:C8"/>
    <mergeCell ref="B9:C9"/>
    <mergeCell ref="B10:C10"/>
    <mergeCell ref="B11:C11"/>
    <mergeCell ref="B13:C13"/>
    <mergeCell ref="B20:C20"/>
    <mergeCell ref="B23:C23"/>
    <mergeCell ref="B24:C24"/>
    <mergeCell ref="B26:C26"/>
    <mergeCell ref="B27:C27"/>
  </mergeCells>
  <conditionalFormatting sqref="D20">
    <cfRule type="cellIs" dxfId="2" priority="1" operator="greaterThan">
      <formula>"$D$26"</formula>
    </cfRule>
    <cfRule type="cellIs" dxfId="1" priority="3" stopIfTrue="1" operator="lessThan">
      <formula>$D$27</formula>
    </cfRule>
  </conditionalFormatting>
  <conditionalFormatting sqref="D27">
    <cfRule type="cellIs" dxfId="0" priority="2" stopIfTrue="1" operator="lessThan">
      <formula>$D$20</formula>
    </cfRule>
  </conditionalFormatting>
  <dataValidations count="1">
    <dataValidation type="list" allowBlank="1" showInputMessage="1" showErrorMessage="1" sqref="D8">
      <formula1>$B$36:$B$40</formula1>
    </dataValidation>
  </dataValidations>
  <pageMargins left="0.75" right="0.75" top="1" bottom="1" header="0.5" footer="0.5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20" zoomScaleNormal="100" workbookViewId="0">
      <selection activeCell="O13" sqref="O13"/>
    </sheetView>
  </sheetViews>
  <sheetFormatPr defaultColWidth="9" defaultRowHeight="13.2" x14ac:dyDescent="0.25"/>
  <cols>
    <col min="1" max="16384" width="9" style="29"/>
  </cols>
  <sheetData>
    <row r="1" spans="1:13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3.8" thickBot="1" x14ac:dyDescent="0.3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1" x14ac:dyDescent="0.25">
      <c r="A6" s="37" t="s">
        <v>32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39"/>
      <c r="M6" s="40"/>
    </row>
    <row r="7" spans="1:13" ht="20.399999999999999" x14ac:dyDescent="0.35">
      <c r="A7" s="41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4"/>
    </row>
    <row r="8" spans="1:13" ht="20.399999999999999" x14ac:dyDescent="0.35">
      <c r="A8" s="45" t="s">
        <v>33</v>
      </c>
      <c r="B8" s="46"/>
      <c r="C8" s="46"/>
      <c r="D8" s="46"/>
      <c r="E8" s="46"/>
      <c r="F8" s="46"/>
      <c r="G8" s="46"/>
      <c r="H8" s="46"/>
      <c r="I8" s="47"/>
      <c r="J8" s="47"/>
      <c r="K8" s="47"/>
      <c r="L8" s="47"/>
      <c r="M8" s="48"/>
    </row>
    <row r="9" spans="1:13" ht="20.399999999999999" x14ac:dyDescent="0.35">
      <c r="A9" s="45" t="s">
        <v>34</v>
      </c>
      <c r="B9" s="46"/>
      <c r="C9" s="46"/>
      <c r="D9" s="46"/>
      <c r="E9" s="46"/>
      <c r="F9" s="46"/>
      <c r="G9" s="46"/>
      <c r="H9" s="46"/>
      <c r="I9" s="47"/>
      <c r="J9" s="47"/>
      <c r="K9" s="47"/>
      <c r="L9" s="47"/>
      <c r="M9" s="48"/>
    </row>
    <row r="10" spans="1:13" ht="20.399999999999999" x14ac:dyDescent="0.35">
      <c r="A10" s="45" t="s">
        <v>39</v>
      </c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8"/>
    </row>
    <row r="11" spans="1:13" ht="20.399999999999999" x14ac:dyDescent="0.35">
      <c r="A11" s="45" t="s">
        <v>40</v>
      </c>
      <c r="B11" s="46"/>
      <c r="C11" s="46"/>
      <c r="D11" s="46"/>
      <c r="E11" s="46"/>
      <c r="F11" s="46"/>
      <c r="G11" s="46"/>
      <c r="H11" s="46"/>
      <c r="I11" s="47"/>
      <c r="J11" s="47"/>
      <c r="K11" s="47"/>
      <c r="L11" s="47"/>
      <c r="M11" s="48"/>
    </row>
    <row r="12" spans="1:13" ht="20.399999999999999" x14ac:dyDescent="0.35">
      <c r="A12" s="45"/>
      <c r="B12" s="46"/>
      <c r="C12" s="46"/>
      <c r="D12" s="46"/>
      <c r="E12" s="46"/>
      <c r="F12" s="46"/>
      <c r="G12" s="46"/>
      <c r="H12" s="46"/>
      <c r="I12" s="47"/>
      <c r="J12" s="47"/>
      <c r="K12" s="47"/>
      <c r="L12" s="47"/>
      <c r="M12" s="48"/>
    </row>
    <row r="13" spans="1:13" ht="20.399999999999999" x14ac:dyDescent="0.35">
      <c r="A13" s="45"/>
      <c r="B13" s="46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8"/>
    </row>
    <row r="14" spans="1:13" ht="20.399999999999999" x14ac:dyDescent="0.35">
      <c r="A14" s="45" t="s">
        <v>35</v>
      </c>
      <c r="B14" s="46"/>
      <c r="C14" s="46"/>
      <c r="D14" s="46"/>
      <c r="E14" s="46"/>
      <c r="F14" s="46"/>
      <c r="G14" s="46"/>
      <c r="H14" s="46"/>
      <c r="I14" s="47"/>
      <c r="J14" s="47"/>
      <c r="K14" s="47"/>
      <c r="L14" s="47"/>
      <c r="M14" s="48"/>
    </row>
    <row r="15" spans="1:13" ht="20.399999999999999" x14ac:dyDescent="0.35">
      <c r="A15" s="45" t="s">
        <v>36</v>
      </c>
      <c r="B15" s="46"/>
      <c r="C15" s="46"/>
      <c r="D15" s="46"/>
      <c r="E15" s="46"/>
      <c r="F15" s="46"/>
      <c r="G15" s="46"/>
      <c r="H15" s="46"/>
      <c r="I15" s="47"/>
      <c r="J15" s="47"/>
      <c r="K15" s="47"/>
      <c r="L15" s="47"/>
      <c r="M15" s="48"/>
    </row>
    <row r="16" spans="1:13" ht="20.399999999999999" x14ac:dyDescent="0.35">
      <c r="A16" s="45" t="s">
        <v>37</v>
      </c>
      <c r="B16" s="46"/>
      <c r="C16" s="46"/>
      <c r="D16" s="46"/>
      <c r="E16" s="46"/>
      <c r="F16" s="46"/>
      <c r="G16" s="46"/>
      <c r="H16" s="46"/>
      <c r="I16" s="47"/>
      <c r="J16" s="47"/>
      <c r="K16" s="47"/>
      <c r="L16" s="47"/>
      <c r="M16" s="48"/>
    </row>
    <row r="17" spans="1:13" ht="20.399999999999999" x14ac:dyDescent="0.35">
      <c r="A17" s="45" t="s">
        <v>38</v>
      </c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8"/>
    </row>
    <row r="18" spans="1:13" ht="20.399999999999999" x14ac:dyDescent="0.35">
      <c r="A18" s="45"/>
      <c r="B18" s="46"/>
      <c r="C18" s="46"/>
      <c r="D18" s="46"/>
      <c r="E18" s="46"/>
      <c r="F18" s="46"/>
      <c r="G18" s="46"/>
      <c r="H18" s="46"/>
      <c r="I18" s="47"/>
      <c r="J18" s="47"/>
      <c r="K18" s="47"/>
      <c r="L18" s="47"/>
      <c r="M18" s="48"/>
    </row>
    <row r="19" spans="1:13" ht="20.399999999999999" x14ac:dyDescent="0.35">
      <c r="A19" s="49"/>
      <c r="B19" s="50"/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2"/>
    </row>
    <row r="20" spans="1:13" ht="13.8" thickBot="1" x14ac:dyDescent="0.3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18.75" customHeight="1" x14ac:dyDescent="0.2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ht="26.25" customHeight="1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x14ac:dyDescent="0.2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3.8" thickBot="1" x14ac:dyDescent="0.3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55"/>
  <sheetViews>
    <sheetView topLeftCell="A88" workbookViewId="0">
      <selection activeCell="F5" sqref="F5:F155"/>
    </sheetView>
  </sheetViews>
  <sheetFormatPr defaultColWidth="8.796875" defaultRowHeight="13.2" x14ac:dyDescent="0.25"/>
  <cols>
    <col min="1" max="3" width="9" style="29"/>
    <col min="4" max="4" width="12.19921875" style="29" bestFit="1" customWidth="1"/>
    <col min="5" max="5" width="12.5" style="29" bestFit="1" customWidth="1"/>
    <col min="6" max="260" width="9" style="29"/>
    <col min="261" max="261" width="12.5" style="29" bestFit="1" customWidth="1"/>
    <col min="262" max="516" width="9" style="29"/>
    <col min="517" max="517" width="12.5" style="29" bestFit="1" customWidth="1"/>
    <col min="518" max="772" width="9" style="29"/>
    <col min="773" max="773" width="12.5" style="29" bestFit="1" customWidth="1"/>
    <col min="774" max="1028" width="9" style="29"/>
    <col min="1029" max="1029" width="12.5" style="29" bestFit="1" customWidth="1"/>
    <col min="1030" max="1284" width="9" style="29"/>
    <col min="1285" max="1285" width="12.5" style="29" bestFit="1" customWidth="1"/>
    <col min="1286" max="1540" width="9" style="29"/>
    <col min="1541" max="1541" width="12.5" style="29" bestFit="1" customWidth="1"/>
    <col min="1542" max="1796" width="9" style="29"/>
    <col min="1797" max="1797" width="12.5" style="29" bestFit="1" customWidth="1"/>
    <col min="1798" max="2052" width="9" style="29"/>
    <col min="2053" max="2053" width="12.5" style="29" bestFit="1" customWidth="1"/>
    <col min="2054" max="2308" width="9" style="29"/>
    <col min="2309" max="2309" width="12.5" style="29" bestFit="1" customWidth="1"/>
    <col min="2310" max="2564" width="9" style="29"/>
    <col min="2565" max="2565" width="12.5" style="29" bestFit="1" customWidth="1"/>
    <col min="2566" max="2820" width="9" style="29"/>
    <col min="2821" max="2821" width="12.5" style="29" bestFit="1" customWidth="1"/>
    <col min="2822" max="3076" width="9" style="29"/>
    <col min="3077" max="3077" width="12.5" style="29" bestFit="1" customWidth="1"/>
    <col min="3078" max="3332" width="9" style="29"/>
    <col min="3333" max="3333" width="12.5" style="29" bestFit="1" customWidth="1"/>
    <col min="3334" max="3588" width="9" style="29"/>
    <col min="3589" max="3589" width="12.5" style="29" bestFit="1" customWidth="1"/>
    <col min="3590" max="3844" width="9" style="29"/>
    <col min="3845" max="3845" width="12.5" style="29" bestFit="1" customWidth="1"/>
    <col min="3846" max="4100" width="9" style="29"/>
    <col min="4101" max="4101" width="12.5" style="29" bestFit="1" customWidth="1"/>
    <col min="4102" max="4356" width="9" style="29"/>
    <col min="4357" max="4357" width="12.5" style="29" bestFit="1" customWidth="1"/>
    <col min="4358" max="4612" width="9" style="29"/>
    <col min="4613" max="4613" width="12.5" style="29" bestFit="1" customWidth="1"/>
    <col min="4614" max="4868" width="9" style="29"/>
    <col min="4869" max="4869" width="12.5" style="29" bestFit="1" customWidth="1"/>
    <col min="4870" max="5124" width="9" style="29"/>
    <col min="5125" max="5125" width="12.5" style="29" bestFit="1" customWidth="1"/>
    <col min="5126" max="5380" width="9" style="29"/>
    <col min="5381" max="5381" width="12.5" style="29" bestFit="1" customWidth="1"/>
    <col min="5382" max="5636" width="9" style="29"/>
    <col min="5637" max="5637" width="12.5" style="29" bestFit="1" customWidth="1"/>
    <col min="5638" max="5892" width="9" style="29"/>
    <col min="5893" max="5893" width="12.5" style="29" bestFit="1" customWidth="1"/>
    <col min="5894" max="6148" width="9" style="29"/>
    <col min="6149" max="6149" width="12.5" style="29" bestFit="1" customWidth="1"/>
    <col min="6150" max="6404" width="9" style="29"/>
    <col min="6405" max="6405" width="12.5" style="29" bestFit="1" customWidth="1"/>
    <col min="6406" max="6660" width="9" style="29"/>
    <col min="6661" max="6661" width="12.5" style="29" bestFit="1" customWidth="1"/>
    <col min="6662" max="6916" width="9" style="29"/>
    <col min="6917" max="6917" width="12.5" style="29" bestFit="1" customWidth="1"/>
    <col min="6918" max="7172" width="9" style="29"/>
    <col min="7173" max="7173" width="12.5" style="29" bestFit="1" customWidth="1"/>
    <col min="7174" max="7428" width="9" style="29"/>
    <col min="7429" max="7429" width="12.5" style="29" bestFit="1" customWidth="1"/>
    <col min="7430" max="7684" width="9" style="29"/>
    <col min="7685" max="7685" width="12.5" style="29" bestFit="1" customWidth="1"/>
    <col min="7686" max="7940" width="9" style="29"/>
    <col min="7941" max="7941" width="12.5" style="29" bestFit="1" customWidth="1"/>
    <col min="7942" max="8196" width="9" style="29"/>
    <col min="8197" max="8197" width="12.5" style="29" bestFit="1" customWidth="1"/>
    <col min="8198" max="8452" width="9" style="29"/>
    <col min="8453" max="8453" width="12.5" style="29" bestFit="1" customWidth="1"/>
    <col min="8454" max="8708" width="9" style="29"/>
    <col min="8709" max="8709" width="12.5" style="29" bestFit="1" customWidth="1"/>
    <col min="8710" max="8964" width="9" style="29"/>
    <col min="8965" max="8965" width="12.5" style="29" bestFit="1" customWidth="1"/>
    <col min="8966" max="9220" width="9" style="29"/>
    <col min="9221" max="9221" width="12.5" style="29" bestFit="1" customWidth="1"/>
    <col min="9222" max="9476" width="9" style="29"/>
    <col min="9477" max="9477" width="12.5" style="29" bestFit="1" customWidth="1"/>
    <col min="9478" max="9732" width="9" style="29"/>
    <col min="9733" max="9733" width="12.5" style="29" bestFit="1" customWidth="1"/>
    <col min="9734" max="9988" width="9" style="29"/>
    <col min="9989" max="9989" width="12.5" style="29" bestFit="1" customWidth="1"/>
    <col min="9990" max="10244" width="9" style="29"/>
    <col min="10245" max="10245" width="12.5" style="29" bestFit="1" customWidth="1"/>
    <col min="10246" max="10500" width="9" style="29"/>
    <col min="10501" max="10501" width="12.5" style="29" bestFit="1" customWidth="1"/>
    <col min="10502" max="10756" width="9" style="29"/>
    <col min="10757" max="10757" width="12.5" style="29" bestFit="1" customWidth="1"/>
    <col min="10758" max="11012" width="9" style="29"/>
    <col min="11013" max="11013" width="12.5" style="29" bestFit="1" customWidth="1"/>
    <col min="11014" max="11268" width="9" style="29"/>
    <col min="11269" max="11269" width="12.5" style="29" bestFit="1" customWidth="1"/>
    <col min="11270" max="11524" width="9" style="29"/>
    <col min="11525" max="11525" width="12.5" style="29" bestFit="1" customWidth="1"/>
    <col min="11526" max="11780" width="9" style="29"/>
    <col min="11781" max="11781" width="12.5" style="29" bestFit="1" customWidth="1"/>
    <col min="11782" max="12036" width="9" style="29"/>
    <col min="12037" max="12037" width="12.5" style="29" bestFit="1" customWidth="1"/>
    <col min="12038" max="12292" width="9" style="29"/>
    <col min="12293" max="12293" width="12.5" style="29" bestFit="1" customWidth="1"/>
    <col min="12294" max="12548" width="9" style="29"/>
    <col min="12549" max="12549" width="12.5" style="29" bestFit="1" customWidth="1"/>
    <col min="12550" max="12804" width="9" style="29"/>
    <col min="12805" max="12805" width="12.5" style="29" bestFit="1" customWidth="1"/>
    <col min="12806" max="13060" width="9" style="29"/>
    <col min="13061" max="13061" width="12.5" style="29" bestFit="1" customWidth="1"/>
    <col min="13062" max="13316" width="9" style="29"/>
    <col min="13317" max="13317" width="12.5" style="29" bestFit="1" customWidth="1"/>
    <col min="13318" max="13572" width="9" style="29"/>
    <col min="13573" max="13573" width="12.5" style="29" bestFit="1" customWidth="1"/>
    <col min="13574" max="13828" width="9" style="29"/>
    <col min="13829" max="13829" width="12.5" style="29" bestFit="1" customWidth="1"/>
    <col min="13830" max="14084" width="9" style="29"/>
    <col min="14085" max="14085" width="12.5" style="29" bestFit="1" customWidth="1"/>
    <col min="14086" max="14340" width="9" style="29"/>
    <col min="14341" max="14341" width="12.5" style="29" bestFit="1" customWidth="1"/>
    <col min="14342" max="14596" width="9" style="29"/>
    <col min="14597" max="14597" width="12.5" style="29" bestFit="1" customWidth="1"/>
    <col min="14598" max="14852" width="9" style="29"/>
    <col min="14853" max="14853" width="12.5" style="29" bestFit="1" customWidth="1"/>
    <col min="14854" max="15108" width="9" style="29"/>
    <col min="15109" max="15109" width="12.5" style="29" bestFit="1" customWidth="1"/>
    <col min="15110" max="15364" width="9" style="29"/>
    <col min="15365" max="15365" width="12.5" style="29" bestFit="1" customWidth="1"/>
    <col min="15366" max="15620" width="9" style="29"/>
    <col min="15621" max="15621" width="12.5" style="29" bestFit="1" customWidth="1"/>
    <col min="15622" max="15876" width="9" style="29"/>
    <col min="15877" max="15877" width="12.5" style="29" bestFit="1" customWidth="1"/>
    <col min="15878" max="16132" width="9" style="29"/>
    <col min="16133" max="16133" width="12.5" style="29" bestFit="1" customWidth="1"/>
    <col min="16134" max="16384" width="9" style="29"/>
  </cols>
  <sheetData>
    <row r="4" spans="3:6" x14ac:dyDescent="0.25">
      <c r="C4" s="29" t="s">
        <v>28</v>
      </c>
      <c r="D4" s="29" t="s">
        <v>29</v>
      </c>
      <c r="E4" s="29" t="s">
        <v>30</v>
      </c>
      <c r="F4" s="29" t="s">
        <v>31</v>
      </c>
    </row>
    <row r="5" spans="3:6" x14ac:dyDescent="0.25">
      <c r="C5" s="29">
        <v>0</v>
      </c>
      <c r="D5" s="30">
        <f>C5*'Mileage Calculator'!$D$13</f>
        <v>0</v>
      </c>
      <c r="E5" s="30"/>
      <c r="F5" s="30">
        <f>'Mileage Calculator'!$D$23*'Mileage Calculator'!$D$7+('Supporting Graph Data'!C5/'Mileage Calculator'!$D$6-'Mileage Calculator'!$D$9)</f>
        <v>366.9</v>
      </c>
    </row>
    <row r="6" spans="3:6" x14ac:dyDescent="0.25">
      <c r="C6" s="29">
        <v>5</v>
      </c>
      <c r="D6" s="30">
        <f>C6*'Mileage Calculator'!$D$13</f>
        <v>2.875</v>
      </c>
      <c r="E6" s="30"/>
      <c r="F6" s="30">
        <f>'Mileage Calculator'!$D$23*'Mileage Calculator'!$D$7+('Supporting Graph Data'!C6/'Mileage Calculator'!$D$6-'Mileage Calculator'!$D$9)</f>
        <v>366.92500000000001</v>
      </c>
    </row>
    <row r="7" spans="3:6" x14ac:dyDescent="0.25">
      <c r="C7" s="29">
        <v>10</v>
      </c>
      <c r="D7" s="30">
        <f>C7*'Mileage Calculator'!$D$13</f>
        <v>5.75</v>
      </c>
      <c r="E7" s="30"/>
      <c r="F7" s="30">
        <f>'Mileage Calculator'!$D$23*'Mileage Calculator'!$D$7+('Supporting Graph Data'!C7/'Mileage Calculator'!$D$6-'Mileage Calculator'!$D$9)</f>
        <v>366.95</v>
      </c>
    </row>
    <row r="8" spans="3:6" x14ac:dyDescent="0.25">
      <c r="C8" s="29">
        <v>15</v>
      </c>
      <c r="D8" s="30">
        <f>C8*'Mileage Calculator'!$D$13</f>
        <v>8.625</v>
      </c>
      <c r="E8" s="30"/>
      <c r="F8" s="30">
        <f>'Mileage Calculator'!$D$23*'Mileage Calculator'!$D$7+('Supporting Graph Data'!C8/'Mileage Calculator'!$D$6-'Mileage Calculator'!$D$9)</f>
        <v>366.97500000000002</v>
      </c>
    </row>
    <row r="9" spans="3:6" x14ac:dyDescent="0.25">
      <c r="C9" s="29">
        <v>20</v>
      </c>
      <c r="D9" s="30">
        <f>C9*'Mileage Calculator'!$D$13</f>
        <v>11.5</v>
      </c>
      <c r="E9" s="30"/>
      <c r="F9" s="30">
        <f>'Mileage Calculator'!$D$23*'Mileage Calculator'!$D$7+('Supporting Graph Data'!C9/'Mileage Calculator'!$D$6-'Mileage Calculator'!$D$9)</f>
        <v>367</v>
      </c>
    </row>
    <row r="10" spans="3:6" x14ac:dyDescent="0.25">
      <c r="C10" s="29">
        <v>25</v>
      </c>
      <c r="D10" s="30">
        <f>C10*'Mileage Calculator'!$D$13</f>
        <v>14.374999999999998</v>
      </c>
      <c r="E10" s="30"/>
      <c r="F10" s="30">
        <f>'Mileage Calculator'!$D$23*'Mileage Calculator'!$D$7+('Supporting Graph Data'!C10/'Mileage Calculator'!$D$6-'Mileage Calculator'!$D$9)</f>
        <v>367.02499999999998</v>
      </c>
    </row>
    <row r="11" spans="3:6" x14ac:dyDescent="0.25">
      <c r="C11" s="29">
        <v>30</v>
      </c>
      <c r="D11" s="30">
        <f>C11*'Mileage Calculator'!$D$13</f>
        <v>17.25</v>
      </c>
      <c r="E11" s="30"/>
      <c r="F11" s="30">
        <f>'Mileage Calculator'!$D$23*'Mileage Calculator'!$D$7+('Supporting Graph Data'!C11/'Mileage Calculator'!$D$6-'Mileage Calculator'!$D$9)</f>
        <v>367.05</v>
      </c>
    </row>
    <row r="12" spans="3:6" x14ac:dyDescent="0.25">
      <c r="C12" s="29">
        <v>35</v>
      </c>
      <c r="D12" s="30">
        <f>C12*'Mileage Calculator'!$D$13</f>
        <v>20.125</v>
      </c>
      <c r="E12" s="30"/>
      <c r="F12" s="30">
        <f>'Mileage Calculator'!$D$23*'Mileage Calculator'!$D$7+('Supporting Graph Data'!C12/'Mileage Calculator'!$D$6-'Mileage Calculator'!$D$9)</f>
        <v>367.07499999999999</v>
      </c>
    </row>
    <row r="13" spans="3:6" x14ac:dyDescent="0.25">
      <c r="C13" s="29">
        <v>40</v>
      </c>
      <c r="D13" s="30">
        <f>C13*'Mileage Calculator'!$D$13</f>
        <v>23</v>
      </c>
      <c r="E13" s="30"/>
      <c r="F13" s="30">
        <f>'Mileage Calculator'!$D$23*'Mileage Calculator'!$D$7+('Supporting Graph Data'!C13/'Mileage Calculator'!$D$6-'Mileage Calculator'!$D$9)</f>
        <v>367.1</v>
      </c>
    </row>
    <row r="14" spans="3:6" x14ac:dyDescent="0.25">
      <c r="C14" s="29">
        <v>45</v>
      </c>
      <c r="D14" s="30">
        <f>C14*'Mileage Calculator'!$D$13</f>
        <v>25.874999999999996</v>
      </c>
      <c r="E14" s="30"/>
      <c r="F14" s="30">
        <f>'Mileage Calculator'!$D$23*'Mileage Calculator'!$D$7+('Supporting Graph Data'!C14/'Mileage Calculator'!$D$6-'Mileage Calculator'!$D$9)</f>
        <v>367.125</v>
      </c>
    </row>
    <row r="15" spans="3:6" x14ac:dyDescent="0.25">
      <c r="C15" s="29">
        <v>50</v>
      </c>
      <c r="D15" s="30">
        <f>C15*'Mileage Calculator'!$D$13</f>
        <v>28.749999999999996</v>
      </c>
      <c r="E15" s="30"/>
      <c r="F15" s="30">
        <f>'Mileage Calculator'!$D$23*'Mileage Calculator'!$D$7+('Supporting Graph Data'!C15/'Mileage Calculator'!$D$6-'Mileage Calculator'!$D$9)</f>
        <v>367.15</v>
      </c>
    </row>
    <row r="16" spans="3:6" x14ac:dyDescent="0.25">
      <c r="C16" s="29">
        <v>55</v>
      </c>
      <c r="D16" s="30">
        <f>C16*'Mileage Calculator'!$D$13</f>
        <v>31.624999999999996</v>
      </c>
      <c r="E16" s="30"/>
      <c r="F16" s="30">
        <f>'Mileage Calculator'!$D$23*'Mileage Calculator'!$D$7+('Supporting Graph Data'!C16/'Mileage Calculator'!$D$6-'Mileage Calculator'!$D$9)</f>
        <v>367.17500000000001</v>
      </c>
    </row>
    <row r="17" spans="3:6" x14ac:dyDescent="0.25">
      <c r="C17" s="29">
        <v>60</v>
      </c>
      <c r="D17" s="30">
        <f>C17*'Mileage Calculator'!$D$13</f>
        <v>34.5</v>
      </c>
      <c r="E17" s="30"/>
      <c r="F17" s="30">
        <f>'Mileage Calculator'!$D$23*'Mileage Calculator'!$D$7+('Supporting Graph Data'!C17/'Mileage Calculator'!$D$6-'Mileage Calculator'!$D$9)</f>
        <v>367.2</v>
      </c>
    </row>
    <row r="18" spans="3:6" x14ac:dyDescent="0.25">
      <c r="C18" s="29">
        <v>65</v>
      </c>
      <c r="D18" s="30">
        <f>C18*'Mileage Calculator'!$D$13</f>
        <v>37.375</v>
      </c>
      <c r="E18" s="30"/>
      <c r="F18" s="30">
        <f>'Mileage Calculator'!$D$23*'Mileage Calculator'!$D$7+('Supporting Graph Data'!C18/'Mileage Calculator'!$D$6-'Mileage Calculator'!$D$9)</f>
        <v>367.22500000000002</v>
      </c>
    </row>
    <row r="19" spans="3:6" x14ac:dyDescent="0.25">
      <c r="C19" s="29">
        <v>70</v>
      </c>
      <c r="D19" s="30">
        <f>C19*'Mileage Calculator'!$D$13</f>
        <v>40.25</v>
      </c>
      <c r="E19" s="30"/>
      <c r="F19" s="30">
        <f>'Mileage Calculator'!$D$23*'Mileage Calculator'!$D$7+('Supporting Graph Data'!C19/'Mileage Calculator'!$D$6-'Mileage Calculator'!$D$9)</f>
        <v>367.25</v>
      </c>
    </row>
    <row r="20" spans="3:6" x14ac:dyDescent="0.25">
      <c r="C20" s="29">
        <v>75</v>
      </c>
      <c r="D20" s="30">
        <f>C20*'Mileage Calculator'!$D$13</f>
        <v>43.125</v>
      </c>
      <c r="E20" s="30"/>
      <c r="F20" s="30">
        <f>'Mileage Calculator'!$D$23*'Mileage Calculator'!$D$7+('Supporting Graph Data'!C20/'Mileage Calculator'!$D$6-'Mileage Calculator'!$D$9)</f>
        <v>367.27499999999998</v>
      </c>
    </row>
    <row r="21" spans="3:6" x14ac:dyDescent="0.25">
      <c r="C21" s="29">
        <v>80</v>
      </c>
      <c r="D21" s="30">
        <f>C21*'Mileage Calculator'!$D$13</f>
        <v>46</v>
      </c>
      <c r="E21" s="30"/>
      <c r="F21" s="30">
        <f>'Mileage Calculator'!$D$23*'Mileage Calculator'!$D$7+('Supporting Graph Data'!C21/'Mileage Calculator'!$D$6-'Mileage Calculator'!$D$9)</f>
        <v>367.3</v>
      </c>
    </row>
    <row r="22" spans="3:6" x14ac:dyDescent="0.25">
      <c r="C22" s="29">
        <v>85</v>
      </c>
      <c r="D22" s="30">
        <f>C22*'Mileage Calculator'!$D$13</f>
        <v>48.874999999999993</v>
      </c>
      <c r="E22" s="30"/>
      <c r="F22" s="30">
        <f>'Mileage Calculator'!$D$23*'Mileage Calculator'!$D$7+('Supporting Graph Data'!C22/'Mileage Calculator'!$D$6-'Mileage Calculator'!$D$9)</f>
        <v>367.32499999999999</v>
      </c>
    </row>
    <row r="23" spans="3:6" x14ac:dyDescent="0.25">
      <c r="C23" s="29">
        <v>90</v>
      </c>
      <c r="D23" s="30">
        <f>C23*'Mileage Calculator'!$D$13</f>
        <v>51.749999999999993</v>
      </c>
      <c r="E23" s="30"/>
      <c r="F23" s="30">
        <f>'Mileage Calculator'!$D$23*'Mileage Calculator'!$D$7+('Supporting Graph Data'!C23/'Mileage Calculator'!$D$6-'Mileage Calculator'!$D$9)</f>
        <v>367.35</v>
      </c>
    </row>
    <row r="24" spans="3:6" x14ac:dyDescent="0.25">
      <c r="C24" s="29">
        <v>95</v>
      </c>
      <c r="D24" s="30">
        <f>C24*'Mileage Calculator'!$D$13</f>
        <v>54.624999999999993</v>
      </c>
      <c r="E24" s="30"/>
      <c r="F24" s="30">
        <f>'Mileage Calculator'!$D$23*'Mileage Calculator'!$D$7+('Supporting Graph Data'!C24/'Mileage Calculator'!$D$6-'Mileage Calculator'!$D$9)</f>
        <v>367.375</v>
      </c>
    </row>
    <row r="25" spans="3:6" x14ac:dyDescent="0.25">
      <c r="C25" s="29">
        <v>100</v>
      </c>
      <c r="D25" s="30">
        <f>C25*'Mileage Calculator'!$D$13</f>
        <v>57.499999999999993</v>
      </c>
      <c r="E25" s="30"/>
      <c r="F25" s="30">
        <f>'Mileage Calculator'!$D$23*'Mileage Calculator'!$D$7+('Supporting Graph Data'!C25/'Mileage Calculator'!$D$6-'Mileage Calculator'!$D$9)</f>
        <v>367.4</v>
      </c>
    </row>
    <row r="26" spans="3:6" x14ac:dyDescent="0.25">
      <c r="C26" s="29">
        <v>105</v>
      </c>
      <c r="D26" s="30">
        <f>C26*'Mileage Calculator'!$D$13</f>
        <v>60.374999999999993</v>
      </c>
      <c r="E26" s="30"/>
      <c r="F26" s="30">
        <f>'Mileage Calculator'!$D$23*'Mileage Calculator'!$D$7+('Supporting Graph Data'!C26/'Mileage Calculator'!$D$6-'Mileage Calculator'!$D$9)</f>
        <v>367.42500000000001</v>
      </c>
    </row>
    <row r="27" spans="3:6" x14ac:dyDescent="0.25">
      <c r="C27" s="29">
        <v>110</v>
      </c>
      <c r="D27" s="30">
        <f>C27*'Mileage Calculator'!$D$13</f>
        <v>63.249999999999993</v>
      </c>
      <c r="E27" s="30"/>
      <c r="F27" s="30">
        <f>'Mileage Calculator'!$D$23*'Mileage Calculator'!$D$7+('Supporting Graph Data'!C27/'Mileage Calculator'!$D$6-'Mileage Calculator'!$D$9)</f>
        <v>367.45</v>
      </c>
    </row>
    <row r="28" spans="3:6" x14ac:dyDescent="0.25">
      <c r="C28" s="29">
        <v>115</v>
      </c>
      <c r="D28" s="30">
        <f>C28*'Mileage Calculator'!$D$13</f>
        <v>66.125</v>
      </c>
      <c r="E28" s="30"/>
      <c r="F28" s="30">
        <f>'Mileage Calculator'!$D$23*'Mileage Calculator'!$D$7+('Supporting Graph Data'!C28/'Mileage Calculator'!$D$6-'Mileage Calculator'!$D$9)</f>
        <v>367.47500000000002</v>
      </c>
    </row>
    <row r="29" spans="3:6" x14ac:dyDescent="0.25">
      <c r="C29" s="29">
        <v>120</v>
      </c>
      <c r="D29" s="30">
        <f>C29*'Mileage Calculator'!$D$13</f>
        <v>69</v>
      </c>
      <c r="E29" s="30"/>
      <c r="F29" s="30">
        <f>'Mileage Calculator'!$D$23*'Mileage Calculator'!$D$7+('Supporting Graph Data'!C29/'Mileage Calculator'!$D$6-'Mileage Calculator'!$D$9)</f>
        <v>367.5</v>
      </c>
    </row>
    <row r="30" spans="3:6" x14ac:dyDescent="0.25">
      <c r="C30" s="29">
        <v>125</v>
      </c>
      <c r="D30" s="30">
        <f>C30*'Mileage Calculator'!$D$13</f>
        <v>71.875</v>
      </c>
      <c r="E30" s="30"/>
      <c r="F30" s="30">
        <f>'Mileage Calculator'!$D$23*'Mileage Calculator'!$D$7+('Supporting Graph Data'!C30/'Mileage Calculator'!$D$6-'Mileage Calculator'!$D$9)</f>
        <v>367.52499999999998</v>
      </c>
    </row>
    <row r="31" spans="3:6" x14ac:dyDescent="0.25">
      <c r="C31" s="29">
        <v>130</v>
      </c>
      <c r="D31" s="30">
        <f>C31*'Mileage Calculator'!$D$13</f>
        <v>74.75</v>
      </c>
      <c r="E31" s="30"/>
      <c r="F31" s="30">
        <f>'Mileage Calculator'!$D$23*'Mileage Calculator'!$D$7+('Supporting Graph Data'!C31/'Mileage Calculator'!$D$6-'Mileage Calculator'!$D$9)</f>
        <v>367.55</v>
      </c>
    </row>
    <row r="32" spans="3:6" x14ac:dyDescent="0.25">
      <c r="C32" s="29">
        <v>135</v>
      </c>
      <c r="D32" s="30">
        <f>C32*'Mileage Calculator'!$D$13</f>
        <v>77.625</v>
      </c>
      <c r="E32" s="30"/>
      <c r="F32" s="30">
        <f>'Mileage Calculator'!$D$23*'Mileage Calculator'!$D$7+('Supporting Graph Data'!C32/'Mileage Calculator'!$D$6-'Mileage Calculator'!$D$9)</f>
        <v>367.57499999999999</v>
      </c>
    </row>
    <row r="33" spans="3:6" x14ac:dyDescent="0.25">
      <c r="C33" s="29">
        <v>140</v>
      </c>
      <c r="D33" s="30">
        <f>C33*'Mileage Calculator'!$D$13</f>
        <v>80.5</v>
      </c>
      <c r="E33" s="30"/>
      <c r="F33" s="30">
        <f>'Mileage Calculator'!$D$23*'Mileage Calculator'!$D$7+('Supporting Graph Data'!C33/'Mileage Calculator'!$D$6-'Mileage Calculator'!$D$9)</f>
        <v>367.6</v>
      </c>
    </row>
    <row r="34" spans="3:6" x14ac:dyDescent="0.25">
      <c r="C34" s="29">
        <v>145</v>
      </c>
      <c r="D34" s="30">
        <f>C34*'Mileage Calculator'!$D$13</f>
        <v>83.375</v>
      </c>
      <c r="E34" s="30"/>
      <c r="F34" s="30">
        <f>'Mileage Calculator'!$D$23*'Mileage Calculator'!$D$7+('Supporting Graph Data'!C34/'Mileage Calculator'!$D$6-'Mileage Calculator'!$D$9)</f>
        <v>367.625</v>
      </c>
    </row>
    <row r="35" spans="3:6" x14ac:dyDescent="0.25">
      <c r="C35" s="29">
        <v>150</v>
      </c>
      <c r="D35" s="30">
        <f>C35*'Mileage Calculator'!$D$13</f>
        <v>86.25</v>
      </c>
      <c r="E35" s="30"/>
      <c r="F35" s="30">
        <f>'Mileage Calculator'!$D$23*'Mileage Calculator'!$D$7+('Supporting Graph Data'!C35/'Mileage Calculator'!$D$6-'Mileage Calculator'!$D$9)</f>
        <v>367.65</v>
      </c>
    </row>
    <row r="36" spans="3:6" x14ac:dyDescent="0.25">
      <c r="C36" s="29">
        <v>155</v>
      </c>
      <c r="D36" s="30">
        <f>C36*'Mileage Calculator'!$D$13</f>
        <v>89.125</v>
      </c>
      <c r="E36" s="30"/>
      <c r="F36" s="30">
        <f>'Mileage Calculator'!$D$23*'Mileage Calculator'!$D$7+('Supporting Graph Data'!C36/'Mileage Calculator'!$D$6-'Mileage Calculator'!$D$9)</f>
        <v>367.67500000000001</v>
      </c>
    </row>
    <row r="37" spans="3:6" x14ac:dyDescent="0.25">
      <c r="C37" s="29">
        <v>160</v>
      </c>
      <c r="D37" s="30">
        <f>C37*'Mileage Calculator'!$D$13</f>
        <v>92</v>
      </c>
      <c r="E37" s="30"/>
      <c r="F37" s="30">
        <f>'Mileage Calculator'!$D$23*'Mileage Calculator'!$D$7+('Supporting Graph Data'!C37/'Mileage Calculator'!$D$6-'Mileage Calculator'!$D$9)</f>
        <v>367.7</v>
      </c>
    </row>
    <row r="38" spans="3:6" x14ac:dyDescent="0.25">
      <c r="C38" s="29">
        <v>165</v>
      </c>
      <c r="D38" s="30">
        <f>C38*'Mileage Calculator'!$D$13</f>
        <v>94.874999999999986</v>
      </c>
      <c r="E38" s="30"/>
      <c r="F38" s="30">
        <f>'Mileage Calculator'!$D$23*'Mileage Calculator'!$D$7+('Supporting Graph Data'!C38/'Mileage Calculator'!$D$6-'Mileage Calculator'!$D$9)</f>
        <v>367.72500000000002</v>
      </c>
    </row>
    <row r="39" spans="3:6" x14ac:dyDescent="0.25">
      <c r="C39" s="29">
        <v>170</v>
      </c>
      <c r="D39" s="30">
        <f>C39*'Mileage Calculator'!$D$13</f>
        <v>97.749999999999986</v>
      </c>
      <c r="E39" s="30"/>
      <c r="F39" s="30">
        <f>'Mileage Calculator'!$D$23*'Mileage Calculator'!$D$7+('Supporting Graph Data'!C39/'Mileage Calculator'!$D$6-'Mileage Calculator'!$D$9)</f>
        <v>367.75</v>
      </c>
    </row>
    <row r="40" spans="3:6" x14ac:dyDescent="0.25">
      <c r="C40" s="29">
        <v>175</v>
      </c>
      <c r="D40" s="30">
        <f>C40*'Mileage Calculator'!$D$13</f>
        <v>100.62499999999999</v>
      </c>
      <c r="E40" s="30"/>
      <c r="F40" s="30">
        <f>'Mileage Calculator'!$D$23*'Mileage Calculator'!$D$7+('Supporting Graph Data'!C40/'Mileage Calculator'!$D$6-'Mileage Calculator'!$D$9)</f>
        <v>367.77499999999998</v>
      </c>
    </row>
    <row r="41" spans="3:6" x14ac:dyDescent="0.25">
      <c r="C41" s="29">
        <v>180</v>
      </c>
      <c r="D41" s="30">
        <f>C41*'Mileage Calculator'!$D$13</f>
        <v>103.49999999999999</v>
      </c>
      <c r="E41" s="30"/>
      <c r="F41" s="30">
        <f>'Mileage Calculator'!$D$23*'Mileage Calculator'!$D$7+('Supporting Graph Data'!C41/'Mileage Calculator'!$D$6-'Mileage Calculator'!$D$9)</f>
        <v>367.8</v>
      </c>
    </row>
    <row r="42" spans="3:6" x14ac:dyDescent="0.25">
      <c r="C42" s="29">
        <v>185</v>
      </c>
      <c r="D42" s="30">
        <f>C42*'Mileage Calculator'!$D$13</f>
        <v>106.37499999999999</v>
      </c>
      <c r="E42" s="30"/>
      <c r="F42" s="30">
        <f>'Mileage Calculator'!$D$23*'Mileage Calculator'!$D$7+('Supporting Graph Data'!C42/'Mileage Calculator'!$D$6-'Mileage Calculator'!$D$9)</f>
        <v>367.82499999999999</v>
      </c>
    </row>
    <row r="43" spans="3:6" x14ac:dyDescent="0.25">
      <c r="C43" s="29">
        <v>190</v>
      </c>
      <c r="D43" s="30">
        <f>C43*'Mileage Calculator'!$D$13</f>
        <v>109.24999999999999</v>
      </c>
      <c r="E43" s="30"/>
      <c r="F43" s="30">
        <f>'Mileage Calculator'!$D$23*'Mileage Calculator'!$D$7+('Supporting Graph Data'!C43/'Mileage Calculator'!$D$6-'Mileage Calculator'!$D$9)</f>
        <v>367.85</v>
      </c>
    </row>
    <row r="44" spans="3:6" x14ac:dyDescent="0.25">
      <c r="C44" s="29">
        <v>195</v>
      </c>
      <c r="D44" s="30">
        <f>C44*'Mileage Calculator'!$D$13</f>
        <v>112.12499999999999</v>
      </c>
      <c r="E44" s="30"/>
      <c r="F44" s="30">
        <f>'Mileage Calculator'!$D$23*'Mileage Calculator'!$D$7+('Supporting Graph Data'!C44/'Mileage Calculator'!$D$6-'Mileage Calculator'!$D$9)</f>
        <v>367.875</v>
      </c>
    </row>
    <row r="45" spans="3:6" x14ac:dyDescent="0.25">
      <c r="C45" s="29">
        <v>200</v>
      </c>
      <c r="D45" s="30">
        <f>C45*'Mileage Calculator'!$D$13</f>
        <v>114.99999999999999</v>
      </c>
      <c r="E45" s="30"/>
      <c r="F45" s="30">
        <f>'Mileage Calculator'!$D$23*'Mileage Calculator'!$D$7+('Supporting Graph Data'!C45/'Mileage Calculator'!$D$6-'Mileage Calculator'!$D$9)</f>
        <v>367.9</v>
      </c>
    </row>
    <row r="46" spans="3:6" x14ac:dyDescent="0.25">
      <c r="C46" s="29">
        <v>205</v>
      </c>
      <c r="D46" s="30">
        <f>C46*'Mileage Calculator'!$D$13</f>
        <v>117.87499999999999</v>
      </c>
      <c r="E46" s="30"/>
      <c r="F46" s="30">
        <f>'Mileage Calculator'!$D$23*'Mileage Calculator'!$D$7+('Supporting Graph Data'!C46/'Mileage Calculator'!$D$6-'Mileage Calculator'!$D$9)</f>
        <v>367.92500000000001</v>
      </c>
    </row>
    <row r="47" spans="3:6" x14ac:dyDescent="0.25">
      <c r="C47" s="29">
        <v>210</v>
      </c>
      <c r="D47" s="30">
        <f>C47*'Mileage Calculator'!$D$13</f>
        <v>120.74999999999999</v>
      </c>
      <c r="E47" s="30"/>
      <c r="F47" s="30">
        <f>'Mileage Calculator'!$D$23*'Mileage Calculator'!$D$7+('Supporting Graph Data'!C47/'Mileage Calculator'!$D$6-'Mileage Calculator'!$D$9)</f>
        <v>367.95</v>
      </c>
    </row>
    <row r="48" spans="3:6" x14ac:dyDescent="0.25">
      <c r="C48" s="29">
        <v>215</v>
      </c>
      <c r="D48" s="30">
        <f>C48*'Mileage Calculator'!$D$13</f>
        <v>123.62499999999999</v>
      </c>
      <c r="E48" s="30"/>
      <c r="F48" s="30">
        <f>'Mileage Calculator'!$D$23*'Mileage Calculator'!$D$7+('Supporting Graph Data'!C48/'Mileage Calculator'!$D$6-'Mileage Calculator'!$D$9)</f>
        <v>367.97500000000002</v>
      </c>
    </row>
    <row r="49" spans="3:6" x14ac:dyDescent="0.25">
      <c r="C49" s="29">
        <v>220</v>
      </c>
      <c r="D49" s="30">
        <f>C49*'Mileage Calculator'!$D$13</f>
        <v>126.49999999999999</v>
      </c>
      <c r="E49" s="30"/>
      <c r="F49" s="30">
        <f>'Mileage Calculator'!$D$23*'Mileage Calculator'!$D$7+('Supporting Graph Data'!C49/'Mileage Calculator'!$D$6-'Mileage Calculator'!$D$9)</f>
        <v>368</v>
      </c>
    </row>
    <row r="50" spans="3:6" x14ac:dyDescent="0.25">
      <c r="C50" s="29">
        <v>225</v>
      </c>
      <c r="D50" s="30">
        <f>C50*'Mileage Calculator'!$D$13</f>
        <v>129.375</v>
      </c>
      <c r="E50" s="30"/>
      <c r="F50" s="30">
        <f>'Mileage Calculator'!$D$23*'Mileage Calculator'!$D$7+('Supporting Graph Data'!C50/'Mileage Calculator'!$D$6-'Mileage Calculator'!$D$9)</f>
        <v>368.02499999999998</v>
      </c>
    </row>
    <row r="51" spans="3:6" x14ac:dyDescent="0.25">
      <c r="C51" s="29">
        <v>230</v>
      </c>
      <c r="D51" s="30">
        <f>C51*'Mileage Calculator'!$D$13</f>
        <v>132.25</v>
      </c>
      <c r="E51" s="30"/>
      <c r="F51" s="30">
        <f>'Mileage Calculator'!$D$23*'Mileage Calculator'!$D$7+('Supporting Graph Data'!C51/'Mileage Calculator'!$D$6-'Mileage Calculator'!$D$9)</f>
        <v>368.05</v>
      </c>
    </row>
    <row r="52" spans="3:6" x14ac:dyDescent="0.25">
      <c r="C52" s="29">
        <v>235</v>
      </c>
      <c r="D52" s="30">
        <f>C52*'Mileage Calculator'!$D$13</f>
        <v>135.125</v>
      </c>
      <c r="E52" s="30"/>
      <c r="F52" s="30">
        <f>'Mileage Calculator'!$D$23*'Mileage Calculator'!$D$7+('Supporting Graph Data'!C52/'Mileage Calculator'!$D$6-'Mileage Calculator'!$D$9)</f>
        <v>368.07499999999999</v>
      </c>
    </row>
    <row r="53" spans="3:6" x14ac:dyDescent="0.25">
      <c r="C53" s="29">
        <v>240</v>
      </c>
      <c r="D53" s="30">
        <f>C53*'Mileage Calculator'!$D$13</f>
        <v>138</v>
      </c>
      <c r="E53" s="30"/>
      <c r="F53" s="30">
        <f>'Mileage Calculator'!$D$23*'Mileage Calculator'!$D$7+('Supporting Graph Data'!C53/'Mileage Calculator'!$D$6-'Mileage Calculator'!$D$9)</f>
        <v>368.1</v>
      </c>
    </row>
    <row r="54" spans="3:6" x14ac:dyDescent="0.25">
      <c r="C54" s="29">
        <v>245</v>
      </c>
      <c r="D54" s="30">
        <f>C54*'Mileage Calculator'!$D$13</f>
        <v>140.875</v>
      </c>
      <c r="E54" s="30"/>
      <c r="F54" s="30">
        <f>'Mileage Calculator'!$D$23*'Mileage Calculator'!$D$7+('Supporting Graph Data'!C54/'Mileage Calculator'!$D$6-'Mileage Calculator'!$D$9)</f>
        <v>368.125</v>
      </c>
    </row>
    <row r="55" spans="3:6" x14ac:dyDescent="0.25">
      <c r="C55" s="29">
        <v>250</v>
      </c>
      <c r="D55" s="30">
        <f>C55*'Mileage Calculator'!$D$13</f>
        <v>143.75</v>
      </c>
      <c r="E55" s="30"/>
      <c r="F55" s="30">
        <f>'Mileage Calculator'!$D$23*'Mileage Calculator'!$D$7+('Supporting Graph Data'!C55/'Mileage Calculator'!$D$6-'Mileage Calculator'!$D$9)</f>
        <v>368.15</v>
      </c>
    </row>
    <row r="56" spans="3:6" x14ac:dyDescent="0.25">
      <c r="C56" s="29">
        <v>255</v>
      </c>
      <c r="D56" s="30">
        <f>C56*'Mileage Calculator'!$D$13</f>
        <v>146.625</v>
      </c>
      <c r="E56" s="30"/>
      <c r="F56" s="30">
        <f>'Mileage Calculator'!$D$23*'Mileage Calculator'!$D$7+('Supporting Graph Data'!C56/'Mileage Calculator'!$D$6-'Mileage Calculator'!$D$9)</f>
        <v>368.17500000000001</v>
      </c>
    </row>
    <row r="57" spans="3:6" x14ac:dyDescent="0.25">
      <c r="C57" s="29">
        <v>260</v>
      </c>
      <c r="D57" s="30">
        <f>C57*'Mileage Calculator'!$D$13</f>
        <v>149.5</v>
      </c>
      <c r="E57" s="30"/>
      <c r="F57" s="30">
        <f>'Mileage Calculator'!$D$23*'Mileage Calculator'!$D$7+('Supporting Graph Data'!C57/'Mileage Calculator'!$D$6-'Mileage Calculator'!$D$9)</f>
        <v>368.2</v>
      </c>
    </row>
    <row r="58" spans="3:6" x14ac:dyDescent="0.25">
      <c r="C58" s="29">
        <v>265</v>
      </c>
      <c r="D58" s="30">
        <f>C58*'Mileage Calculator'!$D$13</f>
        <v>152.375</v>
      </c>
      <c r="E58" s="30"/>
      <c r="F58" s="30">
        <f>'Mileage Calculator'!$D$23*'Mileage Calculator'!$D$7+('Supporting Graph Data'!C58/'Mileage Calculator'!$D$6-'Mileage Calculator'!$D$9)</f>
        <v>368.22500000000002</v>
      </c>
    </row>
    <row r="59" spans="3:6" x14ac:dyDescent="0.25">
      <c r="C59" s="29">
        <v>270</v>
      </c>
      <c r="D59" s="30">
        <f>C59*'Mileage Calculator'!$D$13</f>
        <v>155.25</v>
      </c>
      <c r="E59" s="30"/>
      <c r="F59" s="30">
        <f>'Mileage Calculator'!$D$23*'Mileage Calculator'!$D$7+('Supporting Graph Data'!C59/'Mileage Calculator'!$D$6-'Mileage Calculator'!$D$9)</f>
        <v>368.25</v>
      </c>
    </row>
    <row r="60" spans="3:6" x14ac:dyDescent="0.25">
      <c r="C60" s="29">
        <v>275</v>
      </c>
      <c r="D60" s="30">
        <f>C60*'Mileage Calculator'!$D$13</f>
        <v>158.125</v>
      </c>
      <c r="E60" s="30"/>
      <c r="F60" s="30">
        <f>'Mileage Calculator'!$D$23*'Mileage Calculator'!$D$7+('Supporting Graph Data'!C60/'Mileage Calculator'!$D$6-'Mileage Calculator'!$D$9)</f>
        <v>368.27499999999998</v>
      </c>
    </row>
    <row r="61" spans="3:6" x14ac:dyDescent="0.25">
      <c r="C61" s="29">
        <v>280</v>
      </c>
      <c r="D61" s="30">
        <f>C61*'Mileage Calculator'!$D$13</f>
        <v>161</v>
      </c>
      <c r="E61" s="30"/>
      <c r="F61" s="30">
        <f>'Mileage Calculator'!$D$23*'Mileage Calculator'!$D$7+('Supporting Graph Data'!C61/'Mileage Calculator'!$D$6-'Mileage Calculator'!$D$9)</f>
        <v>368.3</v>
      </c>
    </row>
    <row r="62" spans="3:6" x14ac:dyDescent="0.25">
      <c r="C62" s="29">
        <v>285</v>
      </c>
      <c r="D62" s="30">
        <f>C62*'Mileage Calculator'!$D$13</f>
        <v>163.875</v>
      </c>
      <c r="E62" s="30"/>
      <c r="F62" s="30">
        <f>'Mileage Calculator'!$D$23*'Mileage Calculator'!$D$7+('Supporting Graph Data'!C62/'Mileage Calculator'!$D$6-'Mileage Calculator'!$D$9)</f>
        <v>368.32499999999999</v>
      </c>
    </row>
    <row r="63" spans="3:6" x14ac:dyDescent="0.25">
      <c r="C63" s="29">
        <v>290</v>
      </c>
      <c r="D63" s="30">
        <f>C63*'Mileage Calculator'!$D$13</f>
        <v>166.75</v>
      </c>
      <c r="E63" s="30"/>
      <c r="F63" s="30">
        <f>'Mileage Calculator'!$D$23*'Mileage Calculator'!$D$7+('Supporting Graph Data'!C63/'Mileage Calculator'!$D$6-'Mileage Calculator'!$D$9)</f>
        <v>368.35</v>
      </c>
    </row>
    <row r="64" spans="3:6" x14ac:dyDescent="0.25">
      <c r="C64" s="29">
        <v>295</v>
      </c>
      <c r="D64" s="30">
        <f>C64*'Mileage Calculator'!$D$13</f>
        <v>169.625</v>
      </c>
      <c r="E64" s="30"/>
      <c r="F64" s="30">
        <f>'Mileage Calculator'!$D$23*'Mileage Calculator'!$D$7+('Supporting Graph Data'!C64/'Mileage Calculator'!$D$6-'Mileage Calculator'!$D$9)</f>
        <v>368.375</v>
      </c>
    </row>
    <row r="65" spans="3:6" x14ac:dyDescent="0.25">
      <c r="C65" s="29">
        <v>300</v>
      </c>
      <c r="D65" s="30">
        <f>C65*'Mileage Calculator'!$D$13</f>
        <v>172.5</v>
      </c>
      <c r="E65" s="30"/>
      <c r="F65" s="30">
        <f>'Mileage Calculator'!$D$23*'Mileage Calculator'!$D$7+('Supporting Graph Data'!C65/'Mileage Calculator'!$D$6-'Mileage Calculator'!$D$9)</f>
        <v>368.4</v>
      </c>
    </row>
    <row r="66" spans="3:6" x14ac:dyDescent="0.25">
      <c r="C66" s="29">
        <v>305</v>
      </c>
      <c r="D66" s="30">
        <f>C66*'Mileage Calculator'!$D$13</f>
        <v>175.375</v>
      </c>
      <c r="E66" s="30"/>
      <c r="F66" s="30">
        <f>'Mileage Calculator'!$D$23*'Mileage Calculator'!$D$7+('Supporting Graph Data'!C66/'Mileage Calculator'!$D$6-'Mileage Calculator'!$D$9)</f>
        <v>368.42500000000001</v>
      </c>
    </row>
    <row r="67" spans="3:6" x14ac:dyDescent="0.25">
      <c r="C67" s="29">
        <v>310</v>
      </c>
      <c r="D67" s="30">
        <f>C67*'Mileage Calculator'!$D$13</f>
        <v>178.25</v>
      </c>
      <c r="E67" s="30"/>
      <c r="F67" s="30">
        <f>'Mileage Calculator'!$D$23*'Mileage Calculator'!$D$7+('Supporting Graph Data'!C67/'Mileage Calculator'!$D$6-'Mileage Calculator'!$D$9)</f>
        <v>368.45</v>
      </c>
    </row>
    <row r="68" spans="3:6" x14ac:dyDescent="0.25">
      <c r="C68" s="29">
        <v>315</v>
      </c>
      <c r="D68" s="30">
        <f>C68*'Mileage Calculator'!$D$13</f>
        <v>181.125</v>
      </c>
      <c r="E68" s="30"/>
      <c r="F68" s="30">
        <f>'Mileage Calculator'!$D$23*'Mileage Calculator'!$D$7+('Supporting Graph Data'!C68/'Mileage Calculator'!$D$6-'Mileage Calculator'!$D$9)</f>
        <v>368.47500000000002</v>
      </c>
    </row>
    <row r="69" spans="3:6" x14ac:dyDescent="0.25">
      <c r="C69" s="29">
        <v>320</v>
      </c>
      <c r="D69" s="30">
        <f>C69*'Mileage Calculator'!$D$13</f>
        <v>184</v>
      </c>
      <c r="E69" s="30"/>
      <c r="F69" s="30">
        <f>'Mileage Calculator'!$D$23*'Mileage Calculator'!$D$7+('Supporting Graph Data'!C69/'Mileage Calculator'!$D$6-'Mileage Calculator'!$D$9)</f>
        <v>368.5</v>
      </c>
    </row>
    <row r="70" spans="3:6" x14ac:dyDescent="0.25">
      <c r="C70" s="29">
        <v>325</v>
      </c>
      <c r="D70" s="30">
        <f>C70*'Mileage Calculator'!$D$13</f>
        <v>186.87499999999997</v>
      </c>
      <c r="E70" s="30"/>
      <c r="F70" s="30">
        <f>'Mileage Calculator'!$D$23*'Mileage Calculator'!$D$7+('Supporting Graph Data'!C70/'Mileage Calculator'!$D$6-'Mileage Calculator'!$D$9)</f>
        <v>368.52499999999998</v>
      </c>
    </row>
    <row r="71" spans="3:6" x14ac:dyDescent="0.25">
      <c r="C71" s="29">
        <v>330</v>
      </c>
      <c r="D71" s="30">
        <f>C71*'Mileage Calculator'!$D$13</f>
        <v>189.74999999999997</v>
      </c>
      <c r="E71" s="30"/>
      <c r="F71" s="30">
        <f>'Mileage Calculator'!$D$23*'Mileage Calculator'!$D$7+('Supporting Graph Data'!C71/'Mileage Calculator'!$D$6-'Mileage Calculator'!$D$9)</f>
        <v>368.55</v>
      </c>
    </row>
    <row r="72" spans="3:6" x14ac:dyDescent="0.25">
      <c r="C72" s="29">
        <v>335</v>
      </c>
      <c r="D72" s="30">
        <f>C72*'Mileage Calculator'!$D$13</f>
        <v>192.62499999999997</v>
      </c>
      <c r="E72" s="30"/>
      <c r="F72" s="30">
        <f>'Mileage Calculator'!$D$23*'Mileage Calculator'!$D$7+('Supporting Graph Data'!C72/'Mileage Calculator'!$D$6-'Mileage Calculator'!$D$9)</f>
        <v>368.57499999999999</v>
      </c>
    </row>
    <row r="73" spans="3:6" x14ac:dyDescent="0.25">
      <c r="C73" s="29">
        <v>340</v>
      </c>
      <c r="D73" s="30">
        <f>C73*'Mileage Calculator'!$D$13</f>
        <v>195.49999999999997</v>
      </c>
      <c r="E73" s="30"/>
      <c r="F73" s="30">
        <f>'Mileage Calculator'!$D$23*'Mileage Calculator'!$D$7+('Supporting Graph Data'!C73/'Mileage Calculator'!$D$6-'Mileage Calculator'!$D$9)</f>
        <v>368.6</v>
      </c>
    </row>
    <row r="74" spans="3:6" x14ac:dyDescent="0.25">
      <c r="C74" s="29">
        <v>345</v>
      </c>
      <c r="D74" s="30">
        <f>C74*'Mileage Calculator'!$D$13</f>
        <v>198.37499999999997</v>
      </c>
      <c r="E74" s="30"/>
      <c r="F74" s="30">
        <f>'Mileage Calculator'!$D$23*'Mileage Calculator'!$D$7+('Supporting Graph Data'!C74/'Mileage Calculator'!$D$6-'Mileage Calculator'!$D$9)</f>
        <v>368.625</v>
      </c>
    </row>
    <row r="75" spans="3:6" x14ac:dyDescent="0.25">
      <c r="C75" s="29">
        <v>350</v>
      </c>
      <c r="D75" s="30">
        <f>C75*'Mileage Calculator'!$D$13</f>
        <v>201.24999999999997</v>
      </c>
      <c r="E75" s="30"/>
      <c r="F75" s="30">
        <f>'Mileage Calculator'!$D$23*'Mileage Calculator'!$D$7+('Supporting Graph Data'!C75/'Mileage Calculator'!$D$6-'Mileage Calculator'!$D$9)</f>
        <v>368.65</v>
      </c>
    </row>
    <row r="76" spans="3:6" x14ac:dyDescent="0.25">
      <c r="C76" s="29">
        <v>355</v>
      </c>
      <c r="D76" s="30">
        <f>C76*'Mileage Calculator'!$D$13</f>
        <v>204.12499999999997</v>
      </c>
      <c r="E76" s="30"/>
      <c r="F76" s="30">
        <f>'Mileage Calculator'!$D$23*'Mileage Calculator'!$D$7+('Supporting Graph Data'!C76/'Mileage Calculator'!$D$6-'Mileage Calculator'!$D$9)</f>
        <v>368.67500000000001</v>
      </c>
    </row>
    <row r="77" spans="3:6" x14ac:dyDescent="0.25">
      <c r="C77" s="29">
        <v>360</v>
      </c>
      <c r="D77" s="30">
        <f>C77*'Mileage Calculator'!$D$13</f>
        <v>206.99999999999997</v>
      </c>
      <c r="E77" s="30"/>
      <c r="F77" s="30">
        <f>'Mileage Calculator'!$D$23*'Mileage Calculator'!$D$7+('Supporting Graph Data'!C77/'Mileage Calculator'!$D$6-'Mileage Calculator'!$D$9)</f>
        <v>368.7</v>
      </c>
    </row>
    <row r="78" spans="3:6" x14ac:dyDescent="0.25">
      <c r="C78" s="29">
        <v>365</v>
      </c>
      <c r="D78" s="30">
        <f>C78*'Mileage Calculator'!$D$13</f>
        <v>209.87499999999997</v>
      </c>
      <c r="E78" s="30"/>
      <c r="F78" s="30">
        <f>'Mileage Calculator'!$D$23*'Mileage Calculator'!$D$7+('Supporting Graph Data'!C78/'Mileage Calculator'!$D$6-'Mileage Calculator'!$D$9)</f>
        <v>368.72500000000002</v>
      </c>
    </row>
    <row r="79" spans="3:6" x14ac:dyDescent="0.25">
      <c r="C79" s="29">
        <v>370</v>
      </c>
      <c r="D79" s="30">
        <f>C79*'Mileage Calculator'!$D$13</f>
        <v>212.74999999999997</v>
      </c>
      <c r="E79" s="30"/>
      <c r="F79" s="30">
        <f>'Mileage Calculator'!$D$23*'Mileage Calculator'!$D$7+('Supporting Graph Data'!C79/'Mileage Calculator'!$D$6-'Mileage Calculator'!$D$9)</f>
        <v>368.75</v>
      </c>
    </row>
    <row r="80" spans="3:6" x14ac:dyDescent="0.25">
      <c r="C80" s="29">
        <v>375</v>
      </c>
      <c r="D80" s="30">
        <f>C80*'Mileage Calculator'!$D$13</f>
        <v>215.62499999999997</v>
      </c>
      <c r="E80" s="30"/>
      <c r="F80" s="30">
        <f>'Mileage Calculator'!$D$23*'Mileage Calculator'!$D$7+('Supporting Graph Data'!C80/'Mileage Calculator'!$D$6-'Mileage Calculator'!$D$9)</f>
        <v>368.77499999999998</v>
      </c>
    </row>
    <row r="81" spans="3:6" x14ac:dyDescent="0.25">
      <c r="C81" s="29">
        <v>380</v>
      </c>
      <c r="D81" s="30">
        <f>C81*'Mileage Calculator'!$D$13</f>
        <v>218.49999999999997</v>
      </c>
      <c r="E81" s="30"/>
      <c r="F81" s="30">
        <f>'Mileage Calculator'!$D$23*'Mileage Calculator'!$D$7+('Supporting Graph Data'!C81/'Mileage Calculator'!$D$6-'Mileage Calculator'!$D$9)</f>
        <v>368.8</v>
      </c>
    </row>
    <row r="82" spans="3:6" x14ac:dyDescent="0.25">
      <c r="C82" s="29">
        <v>385</v>
      </c>
      <c r="D82" s="30">
        <f>C82*'Mileage Calculator'!$D$13</f>
        <v>221.37499999999997</v>
      </c>
      <c r="E82" s="30"/>
      <c r="F82" s="30">
        <f>'Mileage Calculator'!$D$23*'Mileage Calculator'!$D$7+('Supporting Graph Data'!C82/'Mileage Calculator'!$D$6-'Mileage Calculator'!$D$9)</f>
        <v>368.82499999999999</v>
      </c>
    </row>
    <row r="83" spans="3:6" x14ac:dyDescent="0.25">
      <c r="C83" s="29">
        <v>390</v>
      </c>
      <c r="D83" s="30">
        <f>C83*'Mileage Calculator'!$D$13</f>
        <v>224.24999999999997</v>
      </c>
      <c r="E83" s="30"/>
      <c r="F83" s="30">
        <f>'Mileage Calculator'!$D$23*'Mileage Calculator'!$D$7+('Supporting Graph Data'!C83/'Mileage Calculator'!$D$6-'Mileage Calculator'!$D$9)</f>
        <v>368.85</v>
      </c>
    </row>
    <row r="84" spans="3:6" x14ac:dyDescent="0.25">
      <c r="C84" s="29">
        <v>395</v>
      </c>
      <c r="D84" s="30">
        <f>C84*'Mileage Calculator'!$D$13</f>
        <v>227.12499999999997</v>
      </c>
      <c r="E84" s="30"/>
      <c r="F84" s="30">
        <f>'Mileage Calculator'!$D$23*'Mileage Calculator'!$D$7+('Supporting Graph Data'!C84/'Mileage Calculator'!$D$6-'Mileage Calculator'!$D$9)</f>
        <v>368.875</v>
      </c>
    </row>
    <row r="85" spans="3:6" x14ac:dyDescent="0.25">
      <c r="C85" s="29">
        <v>400</v>
      </c>
      <c r="D85" s="30">
        <f>C85*'Mileage Calculator'!$D$13</f>
        <v>229.99999999999997</v>
      </c>
      <c r="E85" s="30"/>
      <c r="F85" s="30">
        <f>'Mileage Calculator'!$D$23*'Mileage Calculator'!$D$7+('Supporting Graph Data'!C85/'Mileage Calculator'!$D$6-'Mileage Calculator'!$D$9)</f>
        <v>368.9</v>
      </c>
    </row>
    <row r="86" spans="3:6" x14ac:dyDescent="0.25">
      <c r="C86" s="29">
        <v>405</v>
      </c>
      <c r="D86" s="30">
        <f>C86*'Mileage Calculator'!$D$13</f>
        <v>232.87499999999997</v>
      </c>
      <c r="E86" s="30"/>
      <c r="F86" s="30">
        <f>'Mileage Calculator'!$D$23*'Mileage Calculator'!$D$7+('Supporting Graph Data'!C86/'Mileage Calculator'!$D$6-'Mileage Calculator'!$D$9)</f>
        <v>368.92500000000001</v>
      </c>
    </row>
    <row r="87" spans="3:6" x14ac:dyDescent="0.25">
      <c r="C87" s="29">
        <v>410</v>
      </c>
      <c r="D87" s="30">
        <f>C87*'Mileage Calculator'!$D$13</f>
        <v>235.74999999999997</v>
      </c>
      <c r="E87" s="30"/>
      <c r="F87" s="30">
        <f>'Mileage Calculator'!$D$23*'Mileage Calculator'!$D$7+('Supporting Graph Data'!C87/'Mileage Calculator'!$D$6-'Mileage Calculator'!$D$9)</f>
        <v>368.95</v>
      </c>
    </row>
    <row r="88" spans="3:6" x14ac:dyDescent="0.25">
      <c r="C88" s="29">
        <v>415</v>
      </c>
      <c r="D88" s="30">
        <f>C88*'Mileage Calculator'!$D$13</f>
        <v>238.62499999999997</v>
      </c>
      <c r="E88" s="30"/>
      <c r="F88" s="30">
        <f>'Mileage Calculator'!$D$23*'Mileage Calculator'!$D$7+('Supporting Graph Data'!C88/'Mileage Calculator'!$D$6-'Mileage Calculator'!$D$9)</f>
        <v>368.97500000000002</v>
      </c>
    </row>
    <row r="89" spans="3:6" x14ac:dyDescent="0.25">
      <c r="C89" s="29">
        <v>420</v>
      </c>
      <c r="D89" s="30">
        <f>C89*'Mileage Calculator'!$D$13</f>
        <v>241.49999999999997</v>
      </c>
      <c r="E89" s="30"/>
      <c r="F89" s="30">
        <f>'Mileage Calculator'!$D$23*'Mileage Calculator'!$D$7+('Supporting Graph Data'!C89/'Mileage Calculator'!$D$6-'Mileage Calculator'!$D$9)</f>
        <v>369</v>
      </c>
    </row>
    <row r="90" spans="3:6" x14ac:dyDescent="0.25">
      <c r="C90" s="29">
        <v>425</v>
      </c>
      <c r="D90" s="30">
        <f>C90*'Mileage Calculator'!$D$13</f>
        <v>244.37499999999997</v>
      </c>
      <c r="E90" s="30"/>
      <c r="F90" s="30">
        <f>'Mileage Calculator'!$D$23*'Mileage Calculator'!$D$7+('Supporting Graph Data'!C90/'Mileage Calculator'!$D$6-'Mileage Calculator'!$D$9)</f>
        <v>369.02499999999998</v>
      </c>
    </row>
    <row r="91" spans="3:6" x14ac:dyDescent="0.25">
      <c r="C91" s="29">
        <v>430</v>
      </c>
      <c r="D91" s="30">
        <f>C91*'Mileage Calculator'!$D$13</f>
        <v>247.24999999999997</v>
      </c>
      <c r="E91" s="30"/>
      <c r="F91" s="30">
        <f>'Mileage Calculator'!$D$23*'Mileage Calculator'!$D$7+('Supporting Graph Data'!C91/'Mileage Calculator'!$D$6-'Mileage Calculator'!$D$9)</f>
        <v>369.05</v>
      </c>
    </row>
    <row r="92" spans="3:6" x14ac:dyDescent="0.25">
      <c r="C92" s="29">
        <v>435</v>
      </c>
      <c r="D92" s="30">
        <f>C92*'Mileage Calculator'!$D$13</f>
        <v>250.12499999999997</v>
      </c>
      <c r="E92" s="30"/>
      <c r="F92" s="30">
        <f>'Mileage Calculator'!$D$23*'Mileage Calculator'!$D$7+('Supporting Graph Data'!C92/'Mileage Calculator'!$D$6-'Mileage Calculator'!$D$9)</f>
        <v>369.07499999999999</v>
      </c>
    </row>
    <row r="93" spans="3:6" x14ac:dyDescent="0.25">
      <c r="C93" s="29">
        <v>440</v>
      </c>
      <c r="D93" s="30">
        <f>C93*'Mileage Calculator'!$D$13</f>
        <v>252.99999999999997</v>
      </c>
      <c r="E93" s="30"/>
      <c r="F93" s="30">
        <f>'Mileage Calculator'!$D$23*'Mileage Calculator'!$D$7+('Supporting Graph Data'!C93/'Mileage Calculator'!$D$6-'Mileage Calculator'!$D$9)</f>
        <v>369.1</v>
      </c>
    </row>
    <row r="94" spans="3:6" x14ac:dyDescent="0.25">
      <c r="C94" s="29">
        <v>445</v>
      </c>
      <c r="D94" s="30">
        <f>C94*'Mileage Calculator'!$D$13</f>
        <v>255.87499999999997</v>
      </c>
      <c r="E94" s="30"/>
      <c r="F94" s="30">
        <f>'Mileage Calculator'!$D$23*'Mileage Calculator'!$D$7+('Supporting Graph Data'!C94/'Mileage Calculator'!$D$6-'Mileage Calculator'!$D$9)</f>
        <v>369.125</v>
      </c>
    </row>
    <row r="95" spans="3:6" x14ac:dyDescent="0.25">
      <c r="C95" s="29">
        <v>450</v>
      </c>
      <c r="D95" s="30">
        <f>C95*'Mileage Calculator'!$D$13</f>
        <v>258.75</v>
      </c>
      <c r="E95" s="30"/>
      <c r="F95" s="30">
        <f>'Mileage Calculator'!$D$23*'Mileage Calculator'!$D$7+('Supporting Graph Data'!C95/'Mileage Calculator'!$D$6-'Mileage Calculator'!$D$9)</f>
        <v>369.15</v>
      </c>
    </row>
    <row r="96" spans="3:6" x14ac:dyDescent="0.25">
      <c r="C96" s="29">
        <v>455</v>
      </c>
      <c r="D96" s="30">
        <f>C96*'Mileage Calculator'!$D$13</f>
        <v>261.625</v>
      </c>
      <c r="E96" s="30"/>
      <c r="F96" s="30">
        <f>'Mileage Calculator'!$D$23*'Mileage Calculator'!$D$7+('Supporting Graph Data'!C96/'Mileage Calculator'!$D$6-'Mileage Calculator'!$D$9)</f>
        <v>369.17500000000001</v>
      </c>
    </row>
    <row r="97" spans="3:6" x14ac:dyDescent="0.25">
      <c r="C97" s="29">
        <v>460</v>
      </c>
      <c r="D97" s="30">
        <f>C97*'Mileage Calculator'!$D$13</f>
        <v>264.5</v>
      </c>
      <c r="E97" s="30"/>
      <c r="F97" s="30">
        <f>'Mileage Calculator'!$D$23*'Mileage Calculator'!$D$7+('Supporting Graph Data'!C97/'Mileage Calculator'!$D$6-'Mileage Calculator'!$D$9)</f>
        <v>369.2</v>
      </c>
    </row>
    <row r="98" spans="3:6" x14ac:dyDescent="0.25">
      <c r="C98" s="29">
        <v>465</v>
      </c>
      <c r="D98" s="30">
        <f>C98*'Mileage Calculator'!$D$13</f>
        <v>267.375</v>
      </c>
      <c r="E98" s="30"/>
      <c r="F98" s="30">
        <f>'Mileage Calculator'!$D$23*'Mileage Calculator'!$D$7+('Supporting Graph Data'!C98/'Mileage Calculator'!$D$6-'Mileage Calculator'!$D$9)</f>
        <v>369.22500000000002</v>
      </c>
    </row>
    <row r="99" spans="3:6" x14ac:dyDescent="0.25">
      <c r="C99" s="29">
        <v>470</v>
      </c>
      <c r="D99" s="30">
        <f>C99*'Mileage Calculator'!$D$13</f>
        <v>270.25</v>
      </c>
      <c r="E99" s="30"/>
      <c r="F99" s="30">
        <f>'Mileage Calculator'!$D$23*'Mileage Calculator'!$D$7+('Supporting Graph Data'!C99/'Mileage Calculator'!$D$6-'Mileage Calculator'!$D$9)</f>
        <v>369.25</v>
      </c>
    </row>
    <row r="100" spans="3:6" x14ac:dyDescent="0.25">
      <c r="C100" s="29">
        <v>475</v>
      </c>
      <c r="D100" s="30">
        <f>C100*'Mileage Calculator'!$D$13</f>
        <v>273.125</v>
      </c>
      <c r="E100" s="30"/>
      <c r="F100" s="30">
        <f>'Mileage Calculator'!$D$23*'Mileage Calculator'!$D$7+('Supporting Graph Data'!C100/'Mileage Calculator'!$D$6-'Mileage Calculator'!$D$9)</f>
        <v>369.27499999999998</v>
      </c>
    </row>
    <row r="101" spans="3:6" x14ac:dyDescent="0.25">
      <c r="C101" s="29">
        <v>480</v>
      </c>
      <c r="D101" s="30">
        <f>C101*'Mileage Calculator'!$D$13</f>
        <v>276</v>
      </c>
      <c r="E101" s="30"/>
      <c r="F101" s="30">
        <f>'Mileage Calculator'!$D$23*'Mileage Calculator'!$D$7+('Supporting Graph Data'!C101/'Mileage Calculator'!$D$6-'Mileage Calculator'!$D$9)</f>
        <v>369.3</v>
      </c>
    </row>
    <row r="102" spans="3:6" x14ac:dyDescent="0.25">
      <c r="C102" s="29">
        <v>485</v>
      </c>
      <c r="D102" s="30">
        <f>C102*'Mileage Calculator'!$D$13</f>
        <v>278.875</v>
      </c>
      <c r="E102" s="30"/>
      <c r="F102" s="30">
        <f>'Mileage Calculator'!$D$23*'Mileage Calculator'!$D$7+('Supporting Graph Data'!C102/'Mileage Calculator'!$D$6-'Mileage Calculator'!$D$9)</f>
        <v>369.32499999999999</v>
      </c>
    </row>
    <row r="103" spans="3:6" x14ac:dyDescent="0.25">
      <c r="C103" s="29">
        <v>490</v>
      </c>
      <c r="D103" s="30">
        <f>C103*'Mileage Calculator'!$D$13</f>
        <v>281.75</v>
      </c>
      <c r="E103" s="30"/>
      <c r="F103" s="30">
        <f>'Mileage Calculator'!$D$23*'Mileage Calculator'!$D$7+('Supporting Graph Data'!C103/'Mileage Calculator'!$D$6-'Mileage Calculator'!$D$9)</f>
        <v>369.35</v>
      </c>
    </row>
    <row r="104" spans="3:6" x14ac:dyDescent="0.25">
      <c r="C104" s="29">
        <v>495</v>
      </c>
      <c r="D104" s="30">
        <f>C104*'Mileage Calculator'!$D$13</f>
        <v>284.625</v>
      </c>
      <c r="E104" s="30"/>
      <c r="F104" s="30">
        <f>'Mileage Calculator'!$D$23*'Mileage Calculator'!$D$7+('Supporting Graph Data'!C104/'Mileage Calculator'!$D$6-'Mileage Calculator'!$D$9)</f>
        <v>369.375</v>
      </c>
    </row>
    <row r="105" spans="3:6" x14ac:dyDescent="0.25">
      <c r="C105" s="29">
        <v>500</v>
      </c>
      <c r="D105" s="30">
        <f>C105*'Mileage Calculator'!$D$13</f>
        <v>287.5</v>
      </c>
      <c r="E105" s="30"/>
      <c r="F105" s="30">
        <f>'Mileage Calculator'!$D$23*'Mileage Calculator'!$D$7+('Supporting Graph Data'!C105/'Mileage Calculator'!$D$6-'Mileage Calculator'!$D$9)</f>
        <v>369.4</v>
      </c>
    </row>
    <row r="106" spans="3:6" x14ac:dyDescent="0.25">
      <c r="C106" s="29">
        <v>505</v>
      </c>
      <c r="D106" s="30">
        <f>C106*'Mileage Calculator'!$D$13</f>
        <v>290.375</v>
      </c>
      <c r="E106" s="30"/>
      <c r="F106" s="30">
        <f>'Mileage Calculator'!$D$23*'Mileage Calculator'!$D$7+('Supporting Graph Data'!C106/'Mileage Calculator'!$D$6-'Mileage Calculator'!$D$9)</f>
        <v>369.42500000000001</v>
      </c>
    </row>
    <row r="107" spans="3:6" x14ac:dyDescent="0.25">
      <c r="C107" s="29">
        <v>510</v>
      </c>
      <c r="D107" s="30">
        <f>C107*'Mileage Calculator'!$D$13</f>
        <v>293.25</v>
      </c>
      <c r="E107" s="30"/>
      <c r="F107" s="30">
        <f>'Mileage Calculator'!$D$23*'Mileage Calculator'!$D$7+('Supporting Graph Data'!C107/'Mileage Calculator'!$D$6-'Mileage Calculator'!$D$9)</f>
        <v>369.45</v>
      </c>
    </row>
    <row r="108" spans="3:6" x14ac:dyDescent="0.25">
      <c r="C108" s="29">
        <v>515</v>
      </c>
      <c r="D108" s="30">
        <f>C108*'Mileage Calculator'!$D$13</f>
        <v>296.125</v>
      </c>
      <c r="E108" s="30"/>
      <c r="F108" s="30">
        <f>'Mileage Calculator'!$D$23*'Mileage Calculator'!$D$7+('Supporting Graph Data'!C108/'Mileage Calculator'!$D$6-'Mileage Calculator'!$D$9)</f>
        <v>369.47500000000002</v>
      </c>
    </row>
    <row r="109" spans="3:6" x14ac:dyDescent="0.25">
      <c r="C109" s="29">
        <v>520</v>
      </c>
      <c r="D109" s="30">
        <f>C109*'Mileage Calculator'!$D$13</f>
        <v>299</v>
      </c>
      <c r="E109" s="30"/>
      <c r="F109" s="30">
        <f>'Mileage Calculator'!$D$23*'Mileage Calculator'!$D$7+('Supporting Graph Data'!C109/'Mileage Calculator'!$D$6-'Mileage Calculator'!$D$9)</f>
        <v>369.5</v>
      </c>
    </row>
    <row r="110" spans="3:6" x14ac:dyDescent="0.25">
      <c r="C110" s="29">
        <v>525</v>
      </c>
      <c r="D110" s="30">
        <f>C110*'Mileage Calculator'!$D$13</f>
        <v>301.875</v>
      </c>
      <c r="E110" s="30"/>
      <c r="F110" s="30">
        <f>'Mileage Calculator'!$D$23*'Mileage Calculator'!$D$7+('Supporting Graph Data'!C110/'Mileage Calculator'!$D$6-'Mileage Calculator'!$D$9)</f>
        <v>369.52499999999998</v>
      </c>
    </row>
    <row r="111" spans="3:6" x14ac:dyDescent="0.25">
      <c r="C111" s="29">
        <v>530</v>
      </c>
      <c r="D111" s="30">
        <f>C111*'Mileage Calculator'!$D$13</f>
        <v>304.75</v>
      </c>
      <c r="E111" s="30"/>
      <c r="F111" s="30">
        <f>'Mileage Calculator'!$D$23*'Mileage Calculator'!$D$7+('Supporting Graph Data'!C111/'Mileage Calculator'!$D$6-'Mileage Calculator'!$D$9)</f>
        <v>369.55</v>
      </c>
    </row>
    <row r="112" spans="3:6" x14ac:dyDescent="0.25">
      <c r="C112" s="29">
        <v>535</v>
      </c>
      <c r="D112" s="30">
        <f>C112*'Mileage Calculator'!$D$13</f>
        <v>307.625</v>
      </c>
      <c r="E112" s="30"/>
      <c r="F112" s="30">
        <f>'Mileage Calculator'!$D$23*'Mileage Calculator'!$D$7+('Supporting Graph Data'!C112/'Mileage Calculator'!$D$6-'Mileage Calculator'!$D$9)</f>
        <v>369.57499999999999</v>
      </c>
    </row>
    <row r="113" spans="3:6" x14ac:dyDescent="0.25">
      <c r="C113" s="29">
        <v>540</v>
      </c>
      <c r="D113" s="30">
        <f>C113*'Mileage Calculator'!$D$13</f>
        <v>310.5</v>
      </c>
      <c r="E113" s="30"/>
      <c r="F113" s="30">
        <f>'Mileage Calculator'!$D$23*'Mileage Calculator'!$D$7+('Supporting Graph Data'!C113/'Mileage Calculator'!$D$6-'Mileage Calculator'!$D$9)</f>
        <v>369.6</v>
      </c>
    </row>
    <row r="114" spans="3:6" x14ac:dyDescent="0.25">
      <c r="C114" s="29">
        <v>545</v>
      </c>
      <c r="D114" s="30">
        <f>C114*'Mileage Calculator'!$D$13</f>
        <v>313.375</v>
      </c>
      <c r="E114" s="30"/>
      <c r="F114" s="30">
        <f>'Mileage Calculator'!$D$23*'Mileage Calculator'!$D$7+('Supporting Graph Data'!C114/'Mileage Calculator'!$D$6-'Mileage Calculator'!$D$9)</f>
        <v>369.625</v>
      </c>
    </row>
    <row r="115" spans="3:6" x14ac:dyDescent="0.25">
      <c r="C115" s="29">
        <v>550</v>
      </c>
      <c r="D115" s="30">
        <f>C115*'Mileage Calculator'!$D$13</f>
        <v>316.25</v>
      </c>
      <c r="E115" s="30"/>
      <c r="F115" s="30">
        <f>'Mileage Calculator'!$D$23*'Mileage Calculator'!$D$7+('Supporting Graph Data'!C115/'Mileage Calculator'!$D$6-'Mileage Calculator'!$D$9)</f>
        <v>369.65</v>
      </c>
    </row>
    <row r="116" spans="3:6" x14ac:dyDescent="0.25">
      <c r="C116" s="29">
        <v>555</v>
      </c>
      <c r="D116" s="30">
        <f>C116*'Mileage Calculator'!$D$13</f>
        <v>319.125</v>
      </c>
      <c r="E116" s="30"/>
      <c r="F116" s="30">
        <f>'Mileage Calculator'!$D$23*'Mileage Calculator'!$D$7+('Supporting Graph Data'!C116/'Mileage Calculator'!$D$6-'Mileage Calculator'!$D$9)</f>
        <v>369.67500000000001</v>
      </c>
    </row>
    <row r="117" spans="3:6" x14ac:dyDescent="0.25">
      <c r="C117" s="29">
        <v>560</v>
      </c>
      <c r="D117" s="30">
        <f>C117*'Mileage Calculator'!$D$13</f>
        <v>322</v>
      </c>
      <c r="E117" s="30"/>
      <c r="F117" s="30">
        <f>'Mileage Calculator'!$D$23*'Mileage Calculator'!$D$7+('Supporting Graph Data'!C117/'Mileage Calculator'!$D$6-'Mileage Calculator'!$D$9)</f>
        <v>369.7</v>
      </c>
    </row>
    <row r="118" spans="3:6" x14ac:dyDescent="0.25">
      <c r="C118" s="29">
        <v>565</v>
      </c>
      <c r="D118" s="30">
        <f>C118*'Mileage Calculator'!$D$13</f>
        <v>324.875</v>
      </c>
      <c r="E118" s="30"/>
      <c r="F118" s="30">
        <f>'Mileage Calculator'!$D$23*'Mileage Calculator'!$D$7+('Supporting Graph Data'!C118/'Mileage Calculator'!$D$6-'Mileage Calculator'!$D$9)</f>
        <v>369.72500000000002</v>
      </c>
    </row>
    <row r="119" spans="3:6" x14ac:dyDescent="0.25">
      <c r="C119" s="29">
        <v>570</v>
      </c>
      <c r="D119" s="30">
        <f>C119*'Mileage Calculator'!$D$13</f>
        <v>327.75</v>
      </c>
      <c r="E119" s="30"/>
      <c r="F119" s="30">
        <f>'Mileage Calculator'!$D$23*'Mileage Calculator'!$D$7+('Supporting Graph Data'!C119/'Mileage Calculator'!$D$6-'Mileage Calculator'!$D$9)</f>
        <v>369.75</v>
      </c>
    </row>
    <row r="120" spans="3:6" x14ac:dyDescent="0.25">
      <c r="C120" s="29">
        <v>575</v>
      </c>
      <c r="D120" s="30">
        <f>C120*'Mileage Calculator'!$D$13</f>
        <v>330.625</v>
      </c>
      <c r="E120" s="30"/>
      <c r="F120" s="30">
        <f>'Mileage Calculator'!$D$23*'Mileage Calculator'!$D$7+('Supporting Graph Data'!C120/'Mileage Calculator'!$D$6-'Mileage Calculator'!$D$9)</f>
        <v>369.77499999999998</v>
      </c>
    </row>
    <row r="121" spans="3:6" x14ac:dyDescent="0.25">
      <c r="C121" s="29">
        <v>580</v>
      </c>
      <c r="D121" s="30">
        <f>C121*'Mileage Calculator'!$D$13</f>
        <v>333.5</v>
      </c>
      <c r="E121" s="30"/>
      <c r="F121" s="30">
        <f>'Mileage Calculator'!$D$23*'Mileage Calculator'!$D$7+('Supporting Graph Data'!C121/'Mileage Calculator'!$D$6-'Mileage Calculator'!$D$9)</f>
        <v>369.8</v>
      </c>
    </row>
    <row r="122" spans="3:6" x14ac:dyDescent="0.25">
      <c r="C122" s="29">
        <v>585</v>
      </c>
      <c r="D122" s="30">
        <f>C122*'Mileage Calculator'!$D$13</f>
        <v>336.375</v>
      </c>
      <c r="E122" s="30"/>
      <c r="F122" s="30">
        <f>'Mileage Calculator'!$D$23*'Mileage Calculator'!$D$7+('Supporting Graph Data'!C122/'Mileage Calculator'!$D$6-'Mileage Calculator'!$D$9)</f>
        <v>369.82499999999999</v>
      </c>
    </row>
    <row r="123" spans="3:6" x14ac:dyDescent="0.25">
      <c r="C123" s="29">
        <v>590</v>
      </c>
      <c r="D123" s="30">
        <f>C123*'Mileage Calculator'!$D$13</f>
        <v>339.25</v>
      </c>
      <c r="E123" s="30"/>
      <c r="F123" s="30">
        <f>'Mileage Calculator'!$D$23*'Mileage Calculator'!$D$7+('Supporting Graph Data'!C123/'Mileage Calculator'!$D$6-'Mileage Calculator'!$D$9)</f>
        <v>369.85</v>
      </c>
    </row>
    <row r="124" spans="3:6" x14ac:dyDescent="0.25">
      <c r="C124" s="29">
        <v>595</v>
      </c>
      <c r="D124" s="30">
        <f>C124*'Mileage Calculator'!$D$13</f>
        <v>342.125</v>
      </c>
      <c r="E124" s="30"/>
      <c r="F124" s="30">
        <f>'Mileage Calculator'!$D$23*'Mileage Calculator'!$D$7+('Supporting Graph Data'!C124/'Mileage Calculator'!$D$6-'Mileage Calculator'!$D$9)</f>
        <v>369.875</v>
      </c>
    </row>
    <row r="125" spans="3:6" x14ac:dyDescent="0.25">
      <c r="C125" s="29">
        <v>600</v>
      </c>
      <c r="D125" s="30">
        <f>C125*'Mileage Calculator'!$D$13</f>
        <v>345</v>
      </c>
      <c r="E125" s="30"/>
      <c r="F125" s="30">
        <f>'Mileage Calculator'!$D$23*'Mileage Calculator'!$D$7+('Supporting Graph Data'!C125/'Mileage Calculator'!$D$6-'Mileage Calculator'!$D$9)</f>
        <v>369.9</v>
      </c>
    </row>
    <row r="126" spans="3:6" x14ac:dyDescent="0.25">
      <c r="C126" s="29">
        <v>605</v>
      </c>
      <c r="D126" s="30">
        <f>C126*'Mileage Calculator'!$D$13</f>
        <v>347.875</v>
      </c>
      <c r="E126" s="30"/>
      <c r="F126" s="30">
        <f>'Mileage Calculator'!$D$23*'Mileage Calculator'!$D$7+('Supporting Graph Data'!C126/'Mileage Calculator'!$D$6-'Mileage Calculator'!$D$9)</f>
        <v>369.92500000000001</v>
      </c>
    </row>
    <row r="127" spans="3:6" x14ac:dyDescent="0.25">
      <c r="C127" s="29">
        <v>610</v>
      </c>
      <c r="D127" s="30">
        <f>C127*'Mileage Calculator'!$D$13</f>
        <v>350.75</v>
      </c>
      <c r="E127" s="30"/>
      <c r="F127" s="30">
        <f>'Mileage Calculator'!$D$23*'Mileage Calculator'!$D$7+('Supporting Graph Data'!C127/'Mileage Calculator'!$D$6-'Mileage Calculator'!$D$9)</f>
        <v>369.95</v>
      </c>
    </row>
    <row r="128" spans="3:6" x14ac:dyDescent="0.25">
      <c r="C128" s="29">
        <v>615</v>
      </c>
      <c r="D128" s="30">
        <f>C128*'Mileage Calculator'!$D$13</f>
        <v>353.625</v>
      </c>
      <c r="E128" s="30"/>
      <c r="F128" s="30">
        <f>'Mileage Calculator'!$D$23*'Mileage Calculator'!$D$7+('Supporting Graph Data'!C128/'Mileage Calculator'!$D$6-'Mileage Calculator'!$D$9)</f>
        <v>369.97500000000002</v>
      </c>
    </row>
    <row r="129" spans="3:6" x14ac:dyDescent="0.25">
      <c r="C129" s="29">
        <v>620</v>
      </c>
      <c r="D129" s="30">
        <f>C129*'Mileage Calculator'!$D$13</f>
        <v>356.5</v>
      </c>
      <c r="E129" s="30"/>
      <c r="F129" s="30">
        <f>'Mileage Calculator'!$D$23*'Mileage Calculator'!$D$7+('Supporting Graph Data'!C129/'Mileage Calculator'!$D$6-'Mileage Calculator'!$D$9)</f>
        <v>370</v>
      </c>
    </row>
    <row r="130" spans="3:6" x14ac:dyDescent="0.25">
      <c r="C130" s="29">
        <v>625</v>
      </c>
      <c r="D130" s="30">
        <f>C130*'Mileage Calculator'!$D$13</f>
        <v>359.375</v>
      </c>
      <c r="E130" s="30"/>
      <c r="F130" s="30">
        <f>'Mileage Calculator'!$D$23*'Mileage Calculator'!$D$7+('Supporting Graph Data'!C130/'Mileage Calculator'!$D$6-'Mileage Calculator'!$D$9)</f>
        <v>370.02499999999998</v>
      </c>
    </row>
    <row r="131" spans="3:6" x14ac:dyDescent="0.25">
      <c r="C131" s="29">
        <v>630</v>
      </c>
      <c r="D131" s="30">
        <f>C131*'Mileage Calculator'!$D$13</f>
        <v>362.25</v>
      </c>
      <c r="E131" s="30"/>
      <c r="F131" s="30">
        <f>'Mileage Calculator'!$D$23*'Mileage Calculator'!$D$7+('Supporting Graph Data'!C131/'Mileage Calculator'!$D$6-'Mileage Calculator'!$D$9)</f>
        <v>370.05</v>
      </c>
    </row>
    <row r="132" spans="3:6" x14ac:dyDescent="0.25">
      <c r="C132" s="29">
        <v>635</v>
      </c>
      <c r="D132" s="30">
        <f>C132*'Mileage Calculator'!$D$13</f>
        <v>365.125</v>
      </c>
      <c r="E132" s="30"/>
      <c r="F132" s="30">
        <f>'Mileage Calculator'!$D$23*'Mileage Calculator'!$D$7+('Supporting Graph Data'!C132/'Mileage Calculator'!$D$6-'Mileage Calculator'!$D$9)</f>
        <v>370.07499999999999</v>
      </c>
    </row>
    <row r="133" spans="3:6" x14ac:dyDescent="0.25">
      <c r="C133" s="29">
        <v>640</v>
      </c>
      <c r="D133" s="30">
        <f>C133*'Mileage Calculator'!$D$13</f>
        <v>368</v>
      </c>
      <c r="E133" s="30"/>
      <c r="F133" s="30">
        <f>'Mileage Calculator'!$D$23*'Mileage Calculator'!$D$7+('Supporting Graph Data'!C133/'Mileage Calculator'!$D$6-'Mileage Calculator'!$D$9)</f>
        <v>370.1</v>
      </c>
    </row>
    <row r="134" spans="3:6" x14ac:dyDescent="0.25">
      <c r="C134" s="29">
        <v>645</v>
      </c>
      <c r="D134" s="30">
        <f>C134*'Mileage Calculator'!$D$13</f>
        <v>370.87499999999994</v>
      </c>
      <c r="E134" s="30"/>
      <c r="F134" s="30">
        <f>'Mileage Calculator'!$D$23*'Mileage Calculator'!$D$7+('Supporting Graph Data'!C134/'Mileage Calculator'!$D$6-'Mileage Calculator'!$D$9)</f>
        <v>370.125</v>
      </c>
    </row>
    <row r="135" spans="3:6" x14ac:dyDescent="0.25">
      <c r="C135" s="29">
        <v>650</v>
      </c>
      <c r="D135" s="30">
        <f>C135*'Mileage Calculator'!$D$13</f>
        <v>373.74999999999994</v>
      </c>
      <c r="E135" s="30"/>
      <c r="F135" s="30">
        <f>'Mileage Calculator'!$D$23*'Mileage Calculator'!$D$7+('Supporting Graph Data'!C135/'Mileage Calculator'!$D$6-'Mileage Calculator'!$D$9)</f>
        <v>370.15</v>
      </c>
    </row>
    <row r="136" spans="3:6" x14ac:dyDescent="0.25">
      <c r="C136" s="29">
        <v>655</v>
      </c>
      <c r="D136" s="30">
        <f>C136*'Mileage Calculator'!$D$13</f>
        <v>376.62499999999994</v>
      </c>
      <c r="E136" s="30"/>
      <c r="F136" s="30">
        <f>'Mileage Calculator'!$D$23*'Mileage Calculator'!$D$7+('Supporting Graph Data'!C136/'Mileage Calculator'!$D$6-'Mileage Calculator'!$D$9)</f>
        <v>370.17500000000001</v>
      </c>
    </row>
    <row r="137" spans="3:6" x14ac:dyDescent="0.25">
      <c r="C137" s="29">
        <v>660</v>
      </c>
      <c r="D137" s="30">
        <f>C137*'Mileage Calculator'!$D$13</f>
        <v>379.49999999999994</v>
      </c>
      <c r="E137" s="30"/>
      <c r="F137" s="30">
        <f>'Mileage Calculator'!$D$23*'Mileage Calculator'!$D$7+('Supporting Graph Data'!C137/'Mileage Calculator'!$D$6-'Mileage Calculator'!$D$9)</f>
        <v>370.2</v>
      </c>
    </row>
    <row r="138" spans="3:6" x14ac:dyDescent="0.25">
      <c r="C138" s="29">
        <v>665</v>
      </c>
      <c r="D138" s="30">
        <f>C138*'Mileage Calculator'!$D$13</f>
        <v>382.37499999999994</v>
      </c>
      <c r="E138" s="30"/>
      <c r="F138" s="30">
        <f>'Mileage Calculator'!$D$23*'Mileage Calculator'!$D$7+('Supporting Graph Data'!C138/'Mileage Calculator'!$D$6-'Mileage Calculator'!$D$9)</f>
        <v>370.22500000000002</v>
      </c>
    </row>
    <row r="139" spans="3:6" x14ac:dyDescent="0.25">
      <c r="C139" s="29">
        <v>670</v>
      </c>
      <c r="D139" s="30">
        <f>C139*'Mileage Calculator'!$D$13</f>
        <v>385.24999999999994</v>
      </c>
      <c r="E139" s="30"/>
      <c r="F139" s="30">
        <f>'Mileage Calculator'!$D$23*'Mileage Calculator'!$D$7+('Supporting Graph Data'!C139/'Mileage Calculator'!$D$6-'Mileage Calculator'!$D$9)</f>
        <v>370.25</v>
      </c>
    </row>
    <row r="140" spans="3:6" x14ac:dyDescent="0.25">
      <c r="C140" s="29">
        <v>675</v>
      </c>
      <c r="D140" s="30">
        <f>C140*'Mileage Calculator'!$D$13</f>
        <v>388.12499999999994</v>
      </c>
      <c r="E140" s="30"/>
      <c r="F140" s="30">
        <f>'Mileage Calculator'!$D$23*'Mileage Calculator'!$D$7+('Supporting Graph Data'!C140/'Mileage Calculator'!$D$6-'Mileage Calculator'!$D$9)</f>
        <v>370.27499999999998</v>
      </c>
    </row>
    <row r="141" spans="3:6" x14ac:dyDescent="0.25">
      <c r="C141" s="29">
        <v>680</v>
      </c>
      <c r="D141" s="30">
        <f>C141*'Mileage Calculator'!$D$13</f>
        <v>390.99999999999994</v>
      </c>
      <c r="E141" s="30"/>
      <c r="F141" s="30">
        <f>'Mileage Calculator'!$D$23*'Mileage Calculator'!$D$7+('Supporting Graph Data'!C141/'Mileage Calculator'!$D$6-'Mileage Calculator'!$D$9)</f>
        <v>370.3</v>
      </c>
    </row>
    <row r="142" spans="3:6" x14ac:dyDescent="0.25">
      <c r="C142" s="29">
        <v>685</v>
      </c>
      <c r="D142" s="30">
        <f>C142*'Mileage Calculator'!$D$13</f>
        <v>393.87499999999994</v>
      </c>
      <c r="E142" s="30"/>
      <c r="F142" s="30">
        <f>'Mileage Calculator'!$D$23*'Mileage Calculator'!$D$7+('Supporting Graph Data'!C142/'Mileage Calculator'!$D$6-'Mileage Calculator'!$D$9)</f>
        <v>370.32499999999999</v>
      </c>
    </row>
    <row r="143" spans="3:6" x14ac:dyDescent="0.25">
      <c r="C143" s="29">
        <v>690</v>
      </c>
      <c r="D143" s="30">
        <f>C143*'Mileage Calculator'!$D$13</f>
        <v>396.74999999999994</v>
      </c>
      <c r="E143" s="30"/>
      <c r="F143" s="30">
        <f>'Mileage Calculator'!$D$23*'Mileage Calculator'!$D$7+('Supporting Graph Data'!C143/'Mileage Calculator'!$D$6-'Mileage Calculator'!$D$9)</f>
        <v>370.35</v>
      </c>
    </row>
    <row r="144" spans="3:6" x14ac:dyDescent="0.25">
      <c r="C144" s="29">
        <v>695</v>
      </c>
      <c r="D144" s="30">
        <f>C144*'Mileage Calculator'!$D$13</f>
        <v>399.62499999999994</v>
      </c>
      <c r="E144" s="30"/>
      <c r="F144" s="30">
        <f>'Mileage Calculator'!$D$23*'Mileage Calculator'!$D$7+('Supporting Graph Data'!C144/'Mileage Calculator'!$D$6-'Mileage Calculator'!$D$9)</f>
        <v>370.375</v>
      </c>
    </row>
    <row r="145" spans="3:6" x14ac:dyDescent="0.25">
      <c r="C145" s="29">
        <v>700</v>
      </c>
      <c r="D145" s="30">
        <f>C145*'Mileage Calculator'!$D$13</f>
        <v>402.49999999999994</v>
      </c>
      <c r="E145" s="30"/>
      <c r="F145" s="30">
        <f>'Mileage Calculator'!$D$23*'Mileage Calculator'!$D$7+('Supporting Graph Data'!C145/'Mileage Calculator'!$D$6-'Mileage Calculator'!$D$9)</f>
        <v>370.4</v>
      </c>
    </row>
    <row r="146" spans="3:6" x14ac:dyDescent="0.25">
      <c r="C146" s="29">
        <v>705</v>
      </c>
      <c r="D146" s="30">
        <f>C146*'Mileage Calculator'!$D$13</f>
        <v>405.37499999999994</v>
      </c>
      <c r="E146" s="30"/>
      <c r="F146" s="30">
        <f>'Mileage Calculator'!$D$23*'Mileage Calculator'!$D$7+('Supporting Graph Data'!C146/'Mileage Calculator'!$D$6-'Mileage Calculator'!$D$9)</f>
        <v>370.42500000000001</v>
      </c>
    </row>
    <row r="147" spans="3:6" x14ac:dyDescent="0.25">
      <c r="C147" s="29">
        <v>710</v>
      </c>
      <c r="D147" s="30">
        <f>C147*'Mileage Calculator'!$D$13</f>
        <v>408.24999999999994</v>
      </c>
      <c r="E147" s="30"/>
      <c r="F147" s="30">
        <f>'Mileage Calculator'!$D$23*'Mileage Calculator'!$D$7+('Supporting Graph Data'!C147/'Mileage Calculator'!$D$6-'Mileage Calculator'!$D$9)</f>
        <v>370.45</v>
      </c>
    </row>
    <row r="148" spans="3:6" x14ac:dyDescent="0.25">
      <c r="C148" s="29">
        <v>715</v>
      </c>
      <c r="D148" s="30">
        <f>C148*'Mileage Calculator'!$D$13</f>
        <v>411.12499999999994</v>
      </c>
      <c r="E148" s="30"/>
      <c r="F148" s="30">
        <f>'Mileage Calculator'!$D$23*'Mileage Calculator'!$D$7+('Supporting Graph Data'!C148/'Mileage Calculator'!$D$6-'Mileage Calculator'!$D$9)</f>
        <v>370.47500000000002</v>
      </c>
    </row>
    <row r="149" spans="3:6" x14ac:dyDescent="0.25">
      <c r="C149" s="29">
        <v>720</v>
      </c>
      <c r="D149" s="30">
        <f>C149*'Mileage Calculator'!$D$13</f>
        <v>413.99999999999994</v>
      </c>
      <c r="E149" s="30"/>
      <c r="F149" s="30">
        <f>'Mileage Calculator'!$D$23*'Mileage Calculator'!$D$7+('Supporting Graph Data'!C149/'Mileage Calculator'!$D$6-'Mileage Calculator'!$D$9)</f>
        <v>370.5</v>
      </c>
    </row>
    <row r="150" spans="3:6" x14ac:dyDescent="0.25">
      <c r="C150" s="29">
        <v>725</v>
      </c>
      <c r="D150" s="30">
        <f>C150*'Mileage Calculator'!$D$13</f>
        <v>416.87499999999994</v>
      </c>
      <c r="E150" s="30"/>
      <c r="F150" s="30">
        <f>'Mileage Calculator'!$D$23*'Mileage Calculator'!$D$7+('Supporting Graph Data'!C150/'Mileage Calculator'!$D$6-'Mileage Calculator'!$D$9)</f>
        <v>370.52499999999998</v>
      </c>
    </row>
    <row r="151" spans="3:6" x14ac:dyDescent="0.25">
      <c r="C151" s="29">
        <v>730</v>
      </c>
      <c r="D151" s="30">
        <f>C151*'Mileage Calculator'!$D$13</f>
        <v>419.74999999999994</v>
      </c>
      <c r="E151" s="30"/>
      <c r="F151" s="30">
        <f>'Mileage Calculator'!$D$23*'Mileage Calculator'!$D$7+('Supporting Graph Data'!C151/'Mileage Calculator'!$D$6-'Mileage Calculator'!$D$9)</f>
        <v>370.55</v>
      </c>
    </row>
    <row r="152" spans="3:6" x14ac:dyDescent="0.25">
      <c r="C152" s="29">
        <v>735</v>
      </c>
      <c r="D152" s="30">
        <f>C152*'Mileage Calculator'!$D$13</f>
        <v>422.62499999999994</v>
      </c>
      <c r="E152" s="30"/>
      <c r="F152" s="30">
        <f>'Mileage Calculator'!$D$23*'Mileage Calculator'!$D$7+('Supporting Graph Data'!C152/'Mileage Calculator'!$D$6-'Mileage Calculator'!$D$9)</f>
        <v>370.57499999999999</v>
      </c>
    </row>
    <row r="153" spans="3:6" x14ac:dyDescent="0.25">
      <c r="C153" s="29">
        <v>740</v>
      </c>
      <c r="D153" s="30">
        <f>C153*'Mileage Calculator'!$D$13</f>
        <v>425.49999999999994</v>
      </c>
      <c r="E153" s="30"/>
      <c r="F153" s="30">
        <f>'Mileage Calculator'!$D$23*'Mileage Calculator'!$D$7+('Supporting Graph Data'!C153/'Mileage Calculator'!$D$6-'Mileage Calculator'!$D$9)</f>
        <v>370.6</v>
      </c>
    </row>
    <row r="154" spans="3:6" x14ac:dyDescent="0.25">
      <c r="C154" s="29">
        <v>745</v>
      </c>
      <c r="D154" s="30">
        <f>C154*'Mileage Calculator'!$D$13</f>
        <v>428.37499999999994</v>
      </c>
      <c r="E154" s="30"/>
      <c r="F154" s="30">
        <f>'Mileage Calculator'!$D$23*'Mileage Calculator'!$D$7+('Supporting Graph Data'!C154/'Mileage Calculator'!$D$6-'Mileage Calculator'!$D$9)</f>
        <v>370.625</v>
      </c>
    </row>
    <row r="155" spans="3:6" x14ac:dyDescent="0.25">
      <c r="C155" s="29">
        <v>750</v>
      </c>
      <c r="D155" s="30">
        <f>C155*'Mileage Calculator'!$D$13</f>
        <v>431.24999999999994</v>
      </c>
      <c r="E155" s="30"/>
      <c r="F155" s="30">
        <f>'Mileage Calculator'!$D$23*'Mileage Calculator'!$D$7+('Supporting Graph Data'!C155/'Mileage Calculator'!$D$6-'Mileage Calculator'!$D$9)</f>
        <v>370.65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Calculator</vt:lpstr>
      <vt:lpstr>Instructions</vt:lpstr>
      <vt:lpstr>Supporting 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Tonkin</dc:creator>
  <cp:lastModifiedBy>Scott Pigeon</cp:lastModifiedBy>
  <dcterms:created xsi:type="dcterms:W3CDTF">2013-12-16T18:05:01Z</dcterms:created>
  <dcterms:modified xsi:type="dcterms:W3CDTF">2020-01-06T21:13:28Z</dcterms:modified>
</cp:coreProperties>
</file>